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<sst xmlns="http://schemas.openxmlformats.org/spreadsheetml/2006/main" count="59" uniqueCount="58">
  <si>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</si>
  <si>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</si>
  <si>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</si>
  <si>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</si>
  <si>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</si>
  <si>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</si>
  <si>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</si>
  <si>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</si>
  <si>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</si>
  <si>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</si>
  <si>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</si>
  <si>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</si>
  <si>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</si>
  <si>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</si>
  <si>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</si>
  <si>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</si>
  <si>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</si>
  <si>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</si>
  <si>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</si>
  <si>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</si>
  <si>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</si>
  <si>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</si>
  <si>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</si>
  <si>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</si>
  <si>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</si>
  <si>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</si>
  <si>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9-е ЯНВАРЯ 10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</si>
  <si>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</si>
  <si>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</si>
  <si>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</si>
  <si>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</si>
  <si>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</si>
  <si>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</si>
  <si>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</si>
  <si>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</si>
  <si>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Начислено по дому:</t>
  </si>
  <si>
    <t>Смена покрытия кровли средней сложности из листовой стали: без настенных желобов и свесов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</si>
  <si>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</si>
  <si>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</si>
  <si>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полипропиленовых труб диаметром: 110 мм</t>
  </si>
  <si>
    <t>Прокладка кабеля АВВГ 2*2,5</t>
  </si>
  <si>
    <t>Замена распределительной коробки</t>
  </si>
  <si>
    <t xml:space="preserve">Ремонт водосточных труб </t>
  </si>
  <si>
    <t>Ремонт м/п швов, кв.59</t>
  </si>
  <si>
    <t>Итого затрачено по дому:</t>
  </si>
  <si>
    <t>Ремонт цоколя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</si>
  <si>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</si>
  <si>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</si>
  <si>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</si>
  <si>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</si>
  <si>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</si>
  <si>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</si>
  <si>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Ремонт балконных плит кв. 17,24,28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</si>
  <si>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</si>
  <si>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</si>
  <si>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Поверка общедомовых приборов учета ТУ, ремонт, замена датчиков</t>
  </si>
  <si>
    <t>Устранение засора канализации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</si>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</sst>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35" borderId="0" xfId="42" applyNumberFormat="1" applyFont="1" applyFill="1" applyBorder="1" applyAlignment="1" quotePrefix="1">
      <alignment horizontal="right" vertical="center" wrapText="1"/>
      <protection/>
    </xf>
    <xf numFmtId="0" fontId="39" fillId="0" borderId="0" xfId="0" applyFont="1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30" fillId="0" borderId="12" xfId="42" applyNumberFormat="1" applyFill="1" applyBorder="1" applyAlignment="1" quotePrefix="1">
      <alignment horizontal="right" vertical="center" wrapText="1"/>
      <protection/>
    </xf>
    <xf numFmtId="0" fontId="0" fillId="0" borderId="12" xfId="0" applyFill="1" applyBorder="1" applyAlignment="1">
      <alignment horizontal="center"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4" fontId="5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30" fillId="0" borderId="16" xfId="43" applyFont="1" applyFill="1" applyBorder="1" applyAlignment="1" quotePrefix="1">
      <alignment horizontal="left" vertical="top" wrapText="1"/>
      <protection/>
    </xf>
    <xf numFmtId="0" fontId="30" fillId="0" borderId="17" xfId="43" applyFont="1" applyFill="1" applyBorder="1" applyAlignment="1" quotePrefix="1">
      <alignment horizontal="left" vertical="top" wrapText="1"/>
      <protection/>
    </xf>
    <xf numFmtId="4" fontId="29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0" fontId="30" fillId="0" borderId="12" xfId="43" applyFill="1" applyBorder="1" applyAlignment="1" quotePrefix="1">
      <alignment horizontal="left" vertical="top" wrapText="1"/>
      <protection/>
    </xf>
    <xf numFmtId="0" fontId="30" fillId="0" borderId="19" xfId="43" applyFont="1" applyFill="1" applyBorder="1" applyAlignment="1" quotePrefix="1">
      <alignment horizontal="left" vertical="top" wrapText="1"/>
      <protection/>
    </xf>
    <xf numFmtId="0" fontId="30" fillId="0" borderId="20" xfId="43" applyFont="1" applyFill="1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22" xfId="43" applyBorder="1" applyAlignment="1" quotePrefix="1">
      <alignment horizontal="left" vertical="top" wrapText="1"/>
      <protection/>
    </xf>
    <xf numFmtId="0" fontId="30" fillId="0" borderId="23" xfId="43" applyBorder="1" applyAlignment="1" quotePrefix="1">
      <alignment horizontal="left" vertical="top" wrapText="1"/>
      <protection/>
    </xf>
    <xf numFmtId="0" fontId="30" fillId="0" borderId="24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29" fillId="20" borderId="25" xfId="40" applyFont="1" applyBorder="1" applyAlignment="1" quotePrefix="1">
      <alignment horizontal="left" vertical="center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30" fillId="0" borderId="26" xfId="37" applyBorder="1" applyAlignment="1" quotePrefix="1">
      <alignment horizontal="left" vertical="top" wrapText="1"/>
      <protection/>
    </xf>
    <xf numFmtId="0" fontId="30" fillId="0" borderId="16" xfId="37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>
            <v>499445.09999999986</v>
          </cell>
          <cell r="C7">
            <v>488837.23000000004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10" zoomScaleNormal="110" zoomScalePageLayoutView="0" workbookViewId="0" topLeftCell="A1">
      <selection activeCell="B50" sqref="B50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10.421875" style="1" bestFit="1" customWidth="1"/>
    <col min="7" max="7" width="10.28125" style="1" bestFit="1" customWidth="1"/>
    <col min="8" max="8" width="10.421875" style="1" bestFit="1" customWidth="1"/>
    <col min="9" max="16384" width="9.140625" style="1" customWidth="1"/>
  </cols>
  <sheetData>
    <row r="1" spans="1:5" s="19" customFormat="1" ht="24" customHeight="1">
      <c r="A1" s="57" t="s">
        <v>37</v>
      </c>
      <c r="B1" s="57"/>
      <c r="C1" s="57"/>
      <c r="D1" s="57"/>
      <c r="E1" s="57"/>
    </row>
    <row r="2" spans="2:5" s="4" customFormat="1" ht="12" customHeight="1">
      <c r="B2" s="3" t="s">
        <v>0</v>
      </c>
      <c r="E2" s="9"/>
    </row>
    <row r="3" spans="2:12" ht="21" customHeight="1">
      <c r="B3" s="59" t="s">
        <v>1</v>
      </c>
      <c r="C3" s="60"/>
      <c r="D3" s="60"/>
      <c r="E3" s="25" t="s">
        <v>50</v>
      </c>
      <c r="H3" s="38" t="s">
        <v>46</v>
      </c>
      <c r="I3" s="38"/>
      <c r="J3" s="38"/>
      <c r="K3" s="38"/>
      <c r="L3" s="38"/>
    </row>
    <row r="4" spans="2:12" ht="15" customHeight="1" thickBot="1">
      <c r="B4" s="58" t="s">
        <v>26</v>
      </c>
      <c r="C4" s="41"/>
      <c r="D4" s="41"/>
      <c r="E4" s="41"/>
      <c r="H4" s="24" t="s">
        <v>16</v>
      </c>
      <c r="I4" s="24" t="s">
        <v>47</v>
      </c>
      <c r="J4" s="24" t="s">
        <v>33</v>
      </c>
      <c r="K4" s="24" t="s">
        <v>48</v>
      </c>
      <c r="L4" s="24" t="s">
        <v>49</v>
      </c>
    </row>
    <row r="5" spans="2:12" ht="12" customHeight="1" hidden="1" thickBot="1">
      <c r="B5" s="50" t="s">
        <v>15</v>
      </c>
      <c r="C5" s="51"/>
      <c r="D5" s="51"/>
      <c r="E5" s="10"/>
      <c r="H5" s="5" t="s">
        <v>16</v>
      </c>
      <c r="I5" s="5" t="s">
        <v>17</v>
      </c>
      <c r="J5" s="5" t="s">
        <v>18</v>
      </c>
      <c r="K5" s="5" t="s">
        <v>19</v>
      </c>
      <c r="L5" s="6" t="s">
        <v>20</v>
      </c>
    </row>
    <row r="6" spans="2:12" ht="24" customHeight="1" thickBot="1">
      <c r="B6" s="50" t="s">
        <v>27</v>
      </c>
      <c r="C6" s="51"/>
      <c r="D6" s="51"/>
      <c r="E6" s="10">
        <f>2.05*J6*12+J6*2*2.05+2.05*4*J6*2</f>
        <v>38032.829999999994</v>
      </c>
      <c r="H6" s="7">
        <v>64</v>
      </c>
      <c r="I6" s="7">
        <v>2576.9</v>
      </c>
      <c r="J6" s="7">
        <v>843.3</v>
      </c>
      <c r="K6" s="7">
        <f>J6</f>
        <v>843.3</v>
      </c>
      <c r="L6" s="8">
        <v>56</v>
      </c>
    </row>
    <row r="7" spans="2:5" ht="36" customHeight="1">
      <c r="B7" s="50" t="s">
        <v>21</v>
      </c>
      <c r="C7" s="51"/>
      <c r="D7" s="51"/>
      <c r="E7" s="10">
        <f>(I6*2.05*2)</f>
        <v>10565.289999999999</v>
      </c>
    </row>
    <row r="8" spans="2:5" ht="12" customHeight="1">
      <c r="B8" s="50" t="s">
        <v>22</v>
      </c>
      <c r="C8" s="51"/>
      <c r="D8" s="51"/>
      <c r="E8" s="10">
        <f>I6*2.05*2</f>
        <v>10565.289999999999</v>
      </c>
    </row>
    <row r="9" spans="2:5" ht="12" customHeight="1" hidden="1">
      <c r="B9" s="50" t="s">
        <v>23</v>
      </c>
      <c r="C9" s="51"/>
      <c r="D9" s="51"/>
      <c r="E9" s="10"/>
    </row>
    <row r="10" spans="2:5" ht="23.25" customHeight="1">
      <c r="B10" s="50" t="s">
        <v>24</v>
      </c>
      <c r="C10" s="51"/>
      <c r="D10" s="51"/>
      <c r="E10" s="10">
        <f>(3*121.53*2*I6/1000)*3</f>
        <v>5637.071826000001</v>
      </c>
    </row>
    <row r="11" spans="2:5" ht="12" customHeight="1">
      <c r="B11" s="50" t="s">
        <v>9</v>
      </c>
      <c r="C11" s="51"/>
      <c r="D11" s="51"/>
      <c r="E11" s="10">
        <f>12*I6*0.83</f>
        <v>25665.924000000003</v>
      </c>
    </row>
    <row r="12" spans="2:5" ht="12" customHeight="1">
      <c r="B12" s="50" t="s">
        <v>11</v>
      </c>
      <c r="C12" s="51"/>
      <c r="D12" s="51"/>
      <c r="E12" s="10">
        <f>12*I6*6.05</f>
        <v>187082.94</v>
      </c>
    </row>
    <row r="13" spans="2:5" ht="12" customHeight="1">
      <c r="B13" s="50" t="s">
        <v>12</v>
      </c>
      <c r="C13" s="51"/>
      <c r="D13" s="51"/>
      <c r="E13" s="10">
        <f>1*L6*286.7</f>
        <v>16055.199999999999</v>
      </c>
    </row>
    <row r="14" spans="2:5" ht="12" customHeight="1">
      <c r="B14" s="50" t="s">
        <v>10</v>
      </c>
      <c r="C14" s="51"/>
      <c r="D14" s="51"/>
      <c r="E14" s="10">
        <f>12*I6*0.54</f>
        <v>16698.312</v>
      </c>
    </row>
    <row r="15" spans="2:5" ht="12" customHeight="1">
      <c r="B15" s="61" t="s">
        <v>14</v>
      </c>
      <c r="C15" s="62"/>
      <c r="D15" s="62"/>
      <c r="E15" s="10">
        <v>2500</v>
      </c>
    </row>
    <row r="16" spans="2:5" ht="6" customHeight="1">
      <c r="B16" s="53" t="s">
        <v>13</v>
      </c>
      <c r="C16" s="54"/>
      <c r="D16" s="54"/>
      <c r="E16" s="52">
        <f>12*I6*0.84</f>
        <v>25975.152000000002</v>
      </c>
    </row>
    <row r="17" spans="2:5" ht="6" customHeight="1">
      <c r="B17" s="55"/>
      <c r="C17" s="56"/>
      <c r="D17" s="56"/>
      <c r="E17" s="52"/>
    </row>
    <row r="18" spans="2:5" ht="6" customHeight="1">
      <c r="B18" s="53" t="s">
        <v>25</v>
      </c>
      <c r="C18" s="54"/>
      <c r="D18" s="54"/>
      <c r="E18" s="52">
        <f>12*I6*2.02</f>
        <v>62464.056000000004</v>
      </c>
    </row>
    <row r="19" spans="2:5" ht="6" customHeight="1">
      <c r="B19" s="55"/>
      <c r="C19" s="56"/>
      <c r="D19" s="56"/>
      <c r="E19" s="52"/>
    </row>
    <row r="20" spans="2:5" s="16" customFormat="1" ht="12" customHeight="1">
      <c r="B20" s="36" t="s">
        <v>55</v>
      </c>
      <c r="C20" s="37"/>
      <c r="D20" s="37"/>
      <c r="E20" s="17">
        <f>15800+23050+2100</f>
        <v>40950</v>
      </c>
    </row>
    <row r="21" spans="2:5" ht="12" customHeight="1">
      <c r="B21" s="36" t="s">
        <v>28</v>
      </c>
      <c r="C21" s="37"/>
      <c r="D21" s="37"/>
      <c r="E21" s="10">
        <f>12*I6*0.37</f>
        <v>11441.436000000002</v>
      </c>
    </row>
    <row r="22" spans="2:5" ht="12" customHeight="1">
      <c r="B22" s="36" t="s">
        <v>29</v>
      </c>
      <c r="C22" s="37"/>
      <c r="D22" s="37"/>
      <c r="E22" s="10">
        <f>H6*2*75%*2*137.35*0.38</f>
        <v>10021.055999999999</v>
      </c>
    </row>
    <row r="23" spans="2:5" ht="12" customHeight="1">
      <c r="B23" s="36" t="s">
        <v>30</v>
      </c>
      <c r="C23" s="37"/>
      <c r="D23" s="37"/>
      <c r="E23" s="10">
        <f>H6*75%*2*137.35*0.38</f>
        <v>5010.527999999999</v>
      </c>
    </row>
    <row r="24" spans="2:5" ht="12" customHeight="1">
      <c r="B24" s="47" t="s">
        <v>31</v>
      </c>
      <c r="C24" s="47"/>
      <c r="D24" s="47"/>
      <c r="E24" s="23">
        <f>68.68*12</f>
        <v>824.1600000000001</v>
      </c>
    </row>
    <row r="25" spans="2:5" ht="12" customHeight="1">
      <c r="B25" s="47" t="s">
        <v>3</v>
      </c>
      <c r="C25" s="47"/>
      <c r="D25" s="47"/>
      <c r="E25" s="23">
        <f>68.68*18</f>
        <v>1236.2400000000002</v>
      </c>
    </row>
    <row r="26" spans="2:5" ht="12" customHeight="1">
      <c r="B26" s="47" t="s">
        <v>32</v>
      </c>
      <c r="C26" s="47"/>
      <c r="D26" s="47"/>
      <c r="E26" s="23">
        <f>68.68*20</f>
        <v>1373.6000000000001</v>
      </c>
    </row>
    <row r="27" spans="2:5" s="34" customFormat="1" ht="12" customHeight="1">
      <c r="B27" s="35" t="s">
        <v>41</v>
      </c>
      <c r="C27" s="35"/>
      <c r="D27" s="35"/>
      <c r="E27" s="28">
        <f>112.6*1</f>
        <v>112.6</v>
      </c>
    </row>
    <row r="28" spans="2:5" s="34" customFormat="1" ht="12" customHeight="1">
      <c r="B28" s="35" t="s">
        <v>57</v>
      </c>
      <c r="C28" s="39"/>
      <c r="D28" s="39"/>
      <c r="E28" s="30">
        <f>2*'[1]на июль 15г'!$J$333</f>
        <v>1911.3523865643663</v>
      </c>
    </row>
    <row r="29" spans="2:5" s="34" customFormat="1" ht="13.5" customHeight="1">
      <c r="B29" s="35" t="s">
        <v>53</v>
      </c>
      <c r="C29" s="35"/>
      <c r="D29" s="35"/>
      <c r="E29" s="30">
        <f>50.89*9</f>
        <v>458.01</v>
      </c>
    </row>
    <row r="30" spans="2:5" s="34" customFormat="1" ht="12" customHeight="1">
      <c r="B30" s="35" t="s">
        <v>34</v>
      </c>
      <c r="C30" s="35"/>
      <c r="D30" s="35"/>
      <c r="E30" s="30">
        <f>1*'[1]на июль 15г'!$J$323</f>
        <v>99.97549482510472</v>
      </c>
    </row>
    <row r="31" spans="2:5" s="34" customFormat="1" ht="12.75" customHeight="1">
      <c r="B31" s="35" t="s">
        <v>40</v>
      </c>
      <c r="C31" s="35"/>
      <c r="D31" s="35"/>
      <c r="E31" s="29">
        <f>70*'[3]на июль 15г'!$J$1057</f>
        <v>8013.808655829446</v>
      </c>
    </row>
    <row r="32" spans="2:5" s="34" customFormat="1" ht="13.5" customHeight="1">
      <c r="B32" s="35" t="s">
        <v>54</v>
      </c>
      <c r="C32" s="35"/>
      <c r="D32" s="35"/>
      <c r="E32" s="29">
        <f>15*'[1]на июль 15г'!$J$198</f>
        <v>2467.6206637127443</v>
      </c>
    </row>
    <row r="33" spans="2:5" s="34" customFormat="1" ht="12" customHeight="1">
      <c r="B33" s="35" t="s">
        <v>5</v>
      </c>
      <c r="C33" s="35"/>
      <c r="D33" s="35"/>
      <c r="E33" s="29">
        <f>13*'[1]на июль 15г'!$J$211</f>
        <v>748.930409885487</v>
      </c>
    </row>
    <row r="34" spans="2:5" s="34" customFormat="1" ht="12" customHeight="1">
      <c r="B34" s="35" t="s">
        <v>51</v>
      </c>
      <c r="C34" s="35"/>
      <c r="D34" s="35"/>
      <c r="E34" s="29">
        <f>31*'[1]на июль 15г'!$J$211</f>
        <v>1785.9109774192384</v>
      </c>
    </row>
    <row r="35" spans="2:5" s="34" customFormat="1" ht="12" customHeight="1">
      <c r="B35" s="35" t="s">
        <v>4</v>
      </c>
      <c r="C35" s="35"/>
      <c r="D35" s="35"/>
      <c r="E35" s="30">
        <f>4*'[1]на июль 15г'!$J$264</f>
        <v>283.5772870495433</v>
      </c>
    </row>
    <row r="36" spans="2:5" s="26" customFormat="1" ht="14.25" customHeight="1">
      <c r="B36" s="35" t="s">
        <v>36</v>
      </c>
      <c r="C36" s="35"/>
      <c r="D36" s="35"/>
      <c r="E36" s="31">
        <f>6228.7</f>
        <v>6228.7</v>
      </c>
    </row>
    <row r="37" spans="2:5" s="16" customFormat="1" ht="12" customHeight="1">
      <c r="B37" s="35" t="s">
        <v>38</v>
      </c>
      <c r="C37" s="35"/>
      <c r="D37" s="35"/>
      <c r="E37" s="30">
        <f>3.5*'[1]на июль 15г'!$J$535</f>
        <v>1388.5182636527659</v>
      </c>
    </row>
    <row r="38" spans="2:5" ht="12.75" customHeight="1">
      <c r="B38" s="35" t="s">
        <v>39</v>
      </c>
      <c r="C38" s="35"/>
      <c r="D38" s="35"/>
      <c r="E38" s="29">
        <f>3.5*'[1]на июль 15г'!$J$565</f>
        <v>1780.0475501712342</v>
      </c>
    </row>
    <row r="39" spans="2:5" s="27" customFormat="1" ht="12" customHeight="1">
      <c r="B39" s="48" t="s">
        <v>2</v>
      </c>
      <c r="C39" s="49"/>
      <c r="D39" s="49"/>
      <c r="E39" s="30">
        <f>1*'[1]на июль 15г'!$J$915</f>
        <v>467.02159089779934</v>
      </c>
    </row>
    <row r="40" spans="2:5" s="27" customFormat="1" ht="12" customHeight="1">
      <c r="B40" s="48" t="s">
        <v>56</v>
      </c>
      <c r="C40" s="49"/>
      <c r="D40" s="49"/>
      <c r="E40" s="30">
        <v>6000</v>
      </c>
    </row>
    <row r="41" spans="2:5" s="32" customFormat="1" ht="12.75" customHeight="1">
      <c r="B41" s="42" t="s">
        <v>8</v>
      </c>
      <c r="C41" s="43"/>
      <c r="D41" s="44"/>
      <c r="E41" s="28">
        <f>2201.44+550.57+6500</f>
        <v>9252.01</v>
      </c>
    </row>
    <row r="42" spans="2:5" s="20" customFormat="1" ht="12" customHeight="1">
      <c r="B42" s="35" t="s">
        <v>42</v>
      </c>
      <c r="C42" s="39"/>
      <c r="D42" s="39"/>
      <c r="E42" s="28">
        <v>1491.71</v>
      </c>
    </row>
    <row r="43" spans="2:5" s="14" customFormat="1" ht="12" customHeight="1">
      <c r="B43" s="35" t="s">
        <v>52</v>
      </c>
      <c r="C43" s="35"/>
      <c r="D43" s="35"/>
      <c r="E43" s="28">
        <v>84825.83</v>
      </c>
    </row>
    <row r="44" spans="2:5" s="21" customFormat="1" ht="12" customHeight="1">
      <c r="B44" s="35" t="s">
        <v>43</v>
      </c>
      <c r="C44" s="35"/>
      <c r="D44" s="35"/>
      <c r="E44" s="28">
        <v>1936</v>
      </c>
    </row>
    <row r="45" spans="2:5" s="22" customFormat="1" ht="12" customHeight="1">
      <c r="B45" s="35" t="s">
        <v>45</v>
      </c>
      <c r="C45" s="39"/>
      <c r="D45" s="39"/>
      <c r="E45" s="28">
        <f>5565.87+3900</f>
        <v>9465.869999999999</v>
      </c>
    </row>
    <row r="46" spans="2:5" s="18" customFormat="1" ht="12" customHeight="1">
      <c r="B46" s="35" t="s">
        <v>7</v>
      </c>
      <c r="C46" s="35"/>
      <c r="D46" s="35"/>
      <c r="E46" s="28">
        <v>4600</v>
      </c>
    </row>
    <row r="47" spans="2:5" s="4" customFormat="1" ht="12" customHeight="1">
      <c r="B47" s="11"/>
      <c r="C47" s="11"/>
      <c r="D47" s="11"/>
      <c r="E47" s="13">
        <f>SUM(E5:E46)</f>
        <v>615416.5791060076</v>
      </c>
    </row>
    <row r="48" spans="3:5" ht="12" customHeight="1">
      <c r="C48" s="15" t="s">
        <v>35</v>
      </c>
      <c r="D48" s="45">
        <f>'[2]Лист1'!$B$7</f>
        <v>499445.09999999986</v>
      </c>
      <c r="E48" s="46"/>
    </row>
    <row r="49" spans="3:5" ht="12" customHeight="1">
      <c r="C49" s="2" t="s">
        <v>6</v>
      </c>
      <c r="D49" s="40">
        <f>'[2]Лист1'!$C$7</f>
        <v>488837.23000000004</v>
      </c>
      <c r="E49" s="41"/>
    </row>
    <row r="50" spans="3:8" ht="12" customHeight="1">
      <c r="C50" s="15" t="s">
        <v>44</v>
      </c>
      <c r="D50" s="12"/>
      <c r="E50" s="33">
        <f>E47</f>
        <v>615416.5791060076</v>
      </c>
      <c r="H50" s="9"/>
    </row>
  </sheetData>
  <sheetProtection password="CCF3" sheet="1" objects="1" scenarios="1" selectLockedCells="1" selectUnlockedCells="1"/>
  <mergeCells count="48">
    <mergeCell ref="B42:D42"/>
    <mergeCell ref="B11:D11"/>
    <mergeCell ref="B14:D14"/>
    <mergeCell ref="B16:D17"/>
    <mergeCell ref="B36:D36"/>
    <mergeCell ref="B15:D15"/>
    <mergeCell ref="B7:D7"/>
    <mergeCell ref="B8:D8"/>
    <mergeCell ref="B37:D37"/>
    <mergeCell ref="B46:D46"/>
    <mergeCell ref="E16:E17"/>
    <mergeCell ref="B18:D19"/>
    <mergeCell ref="A1:E1"/>
    <mergeCell ref="B9:D9"/>
    <mergeCell ref="B4:E4"/>
    <mergeCell ref="B5:D5"/>
    <mergeCell ref="B40:D40"/>
    <mergeCell ref="B3:D3"/>
    <mergeCell ref="B39:D39"/>
    <mergeCell ref="B12:D12"/>
    <mergeCell ref="B13:D13"/>
    <mergeCell ref="E18:E19"/>
    <mergeCell ref="B6:D6"/>
    <mergeCell ref="B29:D29"/>
    <mergeCell ref="B28:D28"/>
    <mergeCell ref="B10:D10"/>
    <mergeCell ref="B35:D35"/>
    <mergeCell ref="B26:D26"/>
    <mergeCell ref="D49:E49"/>
    <mergeCell ref="B41:D41"/>
    <mergeCell ref="B21:D21"/>
    <mergeCell ref="B22:D22"/>
    <mergeCell ref="B27:D27"/>
    <mergeCell ref="B38:D38"/>
    <mergeCell ref="D48:E48"/>
    <mergeCell ref="B44:D44"/>
    <mergeCell ref="B23:D23"/>
    <mergeCell ref="B24:D24"/>
    <mergeCell ref="B30:D30"/>
    <mergeCell ref="B34:D34"/>
    <mergeCell ref="B31:D31"/>
    <mergeCell ref="B20:D20"/>
    <mergeCell ref="H3:L3"/>
    <mergeCell ref="B45:D45"/>
    <mergeCell ref="B32:D32"/>
    <mergeCell ref="B33:D33"/>
    <mergeCell ref="B43:D43"/>
    <mergeCell ref="B25:D2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2020-03-27T02:08:52Z</dcterms:modified>
  <cp:category/>
  <cp:version/>
  <cp:contentType/>
  <cp:contentStatus/>
</cp:coreProperties>
</file>