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'Лист'!#REF!</definedName>
  </definedNames>
  <calcPr calcMode="autoNoTable" fullCalcOnLoad="1"/>
</workbook>
</file>

<file path=xl/sharedStrings.xml><?xml version="1.0" encoding="utf-8"?>
<sst xmlns="http://schemas.openxmlformats.org/spreadsheetml/2006/main" count="62" uniqueCount="62">
  <si>
    <t>Сгруппированный по операциям</t>
  </si>
  <si>
    <t>Список операций</t>
  </si>
  <si>
    <t>Осмотр внутриквартийных устройств центрального отопления</t>
  </si>
  <si>
    <t>Осмотр водопровода, канализации и горячего водоснабжения в квартирах</t>
  </si>
  <si>
    <t>Осмотр линий электрических сетей, арматуры и электрооборудования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</si>
  <si>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</si>
  <si>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</si>
  <si>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</si>
  <si>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Оплачено по дому:</t>
  </si>
  <si>
    <t>Очистка кровли от снега и скалывание сосулек</t>
  </si>
  <si>
    <t>Смена внутренних трубопроводов из стальных труб диаметром: до 20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</si>
  <si>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</si>
  <si>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</si>
  <si>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</si>
  <si>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</si>
  <si>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</si>
  <si>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</si>
  <si>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Смена внутренних трубопроводов из стальных труб диаметром: до 50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</si>
  <si>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</si>
  <si>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</si>
  <si>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квартир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</si>
  <si>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</si>
  <si>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</si>
  <si>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</si>
  <si>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</si>
  <si>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</si>
  <si>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</si>
  <si>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</si>
  <si>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</si>
  <si>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</si>
  <si>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подвал</t>
  </si>
  <si>
    <t xml:space="preserve">Адрес дома: ЛЕНИНА ПР., 108 </t>
  </si>
  <si>
    <t>Смена патронов</t>
  </si>
  <si>
    <t>Смена сборки диаметром 20 мм</t>
  </si>
  <si>
    <t>Автомат одно-, двух-, трехполюсный, устанавливаемый на конструкции: на стене или колонне, на ток до 100 А</t>
  </si>
  <si>
    <t xml:space="preserve">Начислено по дому </t>
  </si>
  <si>
    <t>Ремонт подъездных козырьков</t>
  </si>
  <si>
    <t>Отчет о работах, выполненных за период с Января 2019 г. по Декабрь 2019 г.</t>
  </si>
  <si>
    <t>Смена внутренних трубопроводов из стальных труб диаметром: до 76 мм</t>
  </si>
  <si>
    <t>Смена вентилей и клапанов обратных муфтовых диаметром: 80 мм</t>
  </si>
  <si>
    <t>Смена задвижек диаметром: 100 мм</t>
  </si>
  <si>
    <t>Прокладка кабеля АВВГ 2*2,5</t>
  </si>
  <si>
    <t>Смена ламп: люминесцентных</t>
  </si>
  <si>
    <t xml:space="preserve"> </t>
  </si>
  <si>
    <t xml:space="preserve">Ремонт водосточных труб </t>
  </si>
  <si>
    <t>Ремонт м/п швов, кв.17</t>
  </si>
  <si>
    <t>Итого затрачено по дому:</t>
  </si>
  <si>
    <t>Количество</t>
  </si>
  <si>
    <t xml:space="preserve">общая площадь </t>
  </si>
  <si>
    <t>чердак</t>
  </si>
  <si>
    <t>стояки</t>
  </si>
  <si>
    <t>Сумма</t>
  </si>
  <si>
    <t>Смена ламп: светодиодных</t>
  </si>
  <si>
    <t>Замена датчиков движения</t>
  </si>
  <si>
    <t>Смена покрытия кровли средней сложности из листовой стали: без настенных желобов и свесов, кв.59</t>
  </si>
  <si>
    <t>Установка терморегулятора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</si>
  <si>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</si>
  <si>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</si>
  <si>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Замена светильников</t>
  </si>
  <si>
    <t>Установка светодиодных светильников</t>
  </si>
  <si>
    <t>Замена держателей для предохранителей</t>
  </si>
  <si>
    <t xml:space="preserve">Предохранитель, устанавливаемый на изоляционном основании, на ток: до 100 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</si>
</sst>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9" fillId="35" borderId="10" xfId="0" applyFont="1" applyFill="1" applyBorder="1" applyAlignment="1">
      <alignment wrapText="1"/>
    </xf>
    <xf numFmtId="0" fontId="49" fillId="35" borderId="10" xfId="0" applyFont="1" applyFill="1" applyBorder="1" applyAlignment="1">
      <alignment horizontal="center" wrapText="1"/>
    </xf>
    <xf numFmtId="0" fontId="0" fillId="35" borderId="0" xfId="0" applyFill="1" applyAlignment="1">
      <alignment wrapText="1"/>
    </xf>
    <xf numFmtId="2" fontId="0" fillId="35" borderId="0" xfId="0" applyNumberFormat="1" applyFill="1" applyAlignment="1">
      <alignment wrapText="1"/>
    </xf>
    <xf numFmtId="4" fontId="27" fillId="35" borderId="0" xfId="0" applyNumberFormat="1" applyFont="1" applyFill="1" applyAlignment="1">
      <alignment wrapText="1"/>
    </xf>
    <xf numFmtId="0" fontId="29" fillId="35" borderId="0" xfId="45" applyFill="1" applyAlignment="1" quotePrefix="1">
      <alignment horizontal="right" vertical="top" wrapText="1"/>
      <protection/>
    </xf>
    <xf numFmtId="4" fontId="29" fillId="35" borderId="11" xfId="39" applyNumberFormat="1" applyFill="1" applyBorder="1" applyAlignment="1" quotePrefix="1">
      <alignment vertical="top" wrapText="1"/>
      <protection/>
    </xf>
    <xf numFmtId="0" fontId="39" fillId="35" borderId="0" xfId="0" applyFont="1" applyFill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4" fontId="30" fillId="35" borderId="12" xfId="42" applyNumberFormat="1" applyFill="1" applyBorder="1" applyAlignment="1" quotePrefix="1">
      <alignment horizontal="right" vertical="center" wrapText="1"/>
      <protection/>
    </xf>
    <xf numFmtId="0" fontId="30" fillId="35" borderId="12" xfId="42" applyNumberFormat="1" applyFill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9" fillId="21" borderId="12" xfId="41" applyBorder="1" applyAlignment="1" quotePrefix="1">
      <alignment horizontal="center" vertical="center" wrapText="1"/>
      <protection/>
    </xf>
    <xf numFmtId="0" fontId="0" fillId="0" borderId="12" xfId="0" applyFill="1" applyBorder="1" applyAlignment="1">
      <alignment horizontal="center" wrapText="1"/>
    </xf>
    <xf numFmtId="0" fontId="0" fillId="35" borderId="0" xfId="0" applyFill="1" applyAlignment="1">
      <alignment wrapText="1"/>
    </xf>
    <xf numFmtId="4" fontId="30" fillId="35" borderId="12" xfId="42" applyNumberFormat="1" applyFill="1" applyBorder="1" applyAlignment="1" quotePrefix="1">
      <alignment horizontal="right" vertical="center" wrapText="1"/>
      <protection/>
    </xf>
    <xf numFmtId="0" fontId="26" fillId="0" borderId="0" xfId="0" applyFont="1" applyFill="1" applyAlignment="1">
      <alignment wrapText="1"/>
    </xf>
    <xf numFmtId="0" fontId="30" fillId="0" borderId="12" xfId="42" applyNumberFormat="1" applyFont="1" applyFill="1" applyBorder="1" applyAlignment="1" quotePrefix="1">
      <alignment horizontal="right" vertical="center" wrapText="1"/>
      <protection/>
    </xf>
    <xf numFmtId="2" fontId="30" fillId="0" borderId="12" xfId="42" applyNumberFormat="1" applyFont="1" applyFill="1" applyBorder="1" applyAlignment="1" quotePrefix="1">
      <alignment horizontal="right" vertical="center" wrapText="1"/>
      <protection/>
    </xf>
    <xf numFmtId="43" fontId="30" fillId="0" borderId="12" xfId="42" applyNumberFormat="1" applyFont="1" applyFill="1" applyBorder="1" applyAlignment="1" quotePrefix="1">
      <alignment horizontal="right" vertical="center" wrapText="1"/>
      <protection/>
    </xf>
    <xf numFmtId="4" fontId="50" fillId="0" borderId="12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43" fontId="2" fillId="0" borderId="12" xfId="42" applyNumberFormat="1" applyFont="1" applyFill="1" applyBorder="1" applyAlignment="1" quotePrefix="1">
      <alignment horizontal="right" vertical="center" wrapText="1"/>
      <protection/>
    </xf>
    <xf numFmtId="2" fontId="2" fillId="0" borderId="12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171" fontId="49" fillId="35" borderId="11" xfId="76" applyFont="1" applyFill="1" applyBorder="1" applyAlignment="1">
      <alignment horizontal="right" vertical="center" wrapText="1"/>
    </xf>
    <xf numFmtId="0" fontId="30" fillId="0" borderId="13" xfId="43" applyFont="1" applyFill="1" applyBorder="1" applyAlignment="1" quotePrefix="1">
      <alignment horizontal="left" vertical="top" wrapText="1"/>
      <protection/>
    </xf>
    <xf numFmtId="0" fontId="30" fillId="0" borderId="14" xfId="43" applyFont="1" applyFill="1" applyBorder="1" applyAlignment="1" quotePrefix="1">
      <alignment horizontal="left" vertical="top" wrapText="1"/>
      <protection/>
    </xf>
    <xf numFmtId="0" fontId="30" fillId="0" borderId="15" xfId="43" applyFont="1" applyFill="1" applyBorder="1" applyAlignment="1" quotePrefix="1">
      <alignment horizontal="left" vertical="top" wrapText="1"/>
      <protection/>
    </xf>
    <xf numFmtId="0" fontId="30" fillId="35" borderId="13" xfId="43" applyFill="1" applyBorder="1" applyAlignment="1" quotePrefix="1">
      <alignment horizontal="left" vertical="top" wrapText="1"/>
      <protection/>
    </xf>
    <xf numFmtId="0" fontId="30" fillId="35" borderId="14" xfId="43" applyFill="1" applyBorder="1" applyAlignment="1" quotePrefix="1">
      <alignment horizontal="left" vertical="top" wrapText="1"/>
      <protection/>
    </xf>
    <xf numFmtId="0" fontId="30" fillId="35" borderId="15" xfId="43" applyFill="1" applyBorder="1" applyAlignment="1" quotePrefix="1">
      <alignment horizontal="left" vertical="top" wrapText="1"/>
      <protection/>
    </xf>
    <xf numFmtId="0" fontId="28" fillId="35" borderId="0" xfId="33" applyFill="1" applyAlignment="1" quotePrefix="1">
      <alignment horizontal="left" vertical="center" wrapText="1"/>
      <protection/>
    </xf>
    <xf numFmtId="0" fontId="29" fillId="35" borderId="11" xfId="34" applyFill="1" applyBorder="1" applyAlignment="1" quotePrefix="1">
      <alignment horizontal="left" vertical="center" wrapText="1"/>
      <protection/>
    </xf>
    <xf numFmtId="0" fontId="30" fillId="35" borderId="16" xfId="37" applyFill="1" applyBorder="1" applyAlignment="1" quotePrefix="1">
      <alignment horizontal="left" vertical="top" wrapText="1"/>
      <protection/>
    </xf>
    <xf numFmtId="0" fontId="30" fillId="35" borderId="17" xfId="37" applyFill="1" applyBorder="1" applyAlignment="1" quotePrefix="1">
      <alignment horizontal="left" vertical="top" wrapText="1"/>
      <protection/>
    </xf>
    <xf numFmtId="0" fontId="30" fillId="35" borderId="18" xfId="37" applyFill="1" applyBorder="1" applyAlignment="1" quotePrefix="1">
      <alignment horizontal="left" vertical="top" wrapText="1"/>
      <protection/>
    </xf>
    <xf numFmtId="0" fontId="30" fillId="35" borderId="19" xfId="43" applyFill="1" applyBorder="1" applyAlignment="1" quotePrefix="1">
      <alignment horizontal="left" vertical="top" wrapText="1"/>
      <protection/>
    </xf>
    <xf numFmtId="0" fontId="30" fillId="35" borderId="20" xfId="43" applyFill="1" applyBorder="1" applyAlignment="1" quotePrefix="1">
      <alignment horizontal="left" vertical="top" wrapText="1"/>
      <protection/>
    </xf>
    <xf numFmtId="0" fontId="30" fillId="35" borderId="21" xfId="43" applyFill="1" applyBorder="1" applyAlignment="1" quotePrefix="1">
      <alignment horizontal="left" vertical="top" wrapText="1"/>
      <protection/>
    </xf>
    <xf numFmtId="4" fontId="29" fillId="35" borderId="22" xfId="46" applyNumberFormat="1" applyFill="1" applyBorder="1" applyAlignment="1" quotePrefix="1">
      <alignment horizontal="right" vertical="top" wrapText="1"/>
      <protection/>
    </xf>
    <xf numFmtId="0" fontId="0" fillId="36" borderId="13" xfId="0" applyFill="1" applyBorder="1" applyAlignment="1">
      <alignment horizontal="center" wrapText="1"/>
    </xf>
    <xf numFmtId="0" fontId="0" fillId="36" borderId="14" xfId="0" applyFill="1" applyBorder="1" applyAlignment="1">
      <alignment horizontal="center" wrapText="1"/>
    </xf>
    <xf numFmtId="0" fontId="0" fillId="36" borderId="15" xfId="0" applyFill="1" applyBorder="1" applyAlignment="1">
      <alignment horizontal="center" wrapText="1"/>
    </xf>
    <xf numFmtId="0" fontId="30" fillId="35" borderId="23" xfId="43" applyFill="1" applyBorder="1" applyAlignment="1" quotePrefix="1">
      <alignment horizontal="left" vertical="top" wrapText="1"/>
      <protection/>
    </xf>
    <xf numFmtId="0" fontId="30" fillId="35" borderId="24" xfId="43" applyFill="1" applyBorder="1" applyAlignment="1" quotePrefix="1">
      <alignment horizontal="left" vertical="top" wrapText="1"/>
      <protection/>
    </xf>
    <xf numFmtId="0" fontId="30" fillId="35" borderId="25" xfId="43" applyFill="1" applyBorder="1" applyAlignment="1" quotePrefix="1">
      <alignment horizontal="left" vertical="top" wrapText="1"/>
      <protection/>
    </xf>
    <xf numFmtId="0" fontId="30" fillId="35" borderId="26" xfId="43" applyFill="1" applyBorder="1" applyAlignment="1" quotePrefix="1">
      <alignment horizontal="left" vertical="top" wrapText="1"/>
      <protection/>
    </xf>
    <xf numFmtId="0" fontId="30" fillId="35" borderId="27" xfId="43" applyFill="1" applyBorder="1" applyAlignment="1" quotePrefix="1">
      <alignment horizontal="left" vertical="top" wrapText="1"/>
      <protection/>
    </xf>
    <xf numFmtId="0" fontId="30" fillId="35" borderId="28" xfId="43" applyFill="1" applyBorder="1" applyAlignment="1" quotePrefix="1">
      <alignment horizontal="left" vertical="top" wrapText="1"/>
      <protection/>
    </xf>
    <xf numFmtId="4" fontId="29" fillId="35" borderId="0" xfId="39" applyNumberFormat="1" applyFill="1" applyAlignment="1" quotePrefix="1">
      <alignment horizontal="right" vertical="top" wrapText="1"/>
      <protection/>
    </xf>
    <xf numFmtId="0" fontId="30" fillId="37" borderId="23" xfId="40" applyFill="1" applyBorder="1" applyAlignment="1" quotePrefix="1">
      <alignment horizontal="left" vertical="center" wrapText="1"/>
      <protection/>
    </xf>
    <xf numFmtId="0" fontId="30" fillId="37" borderId="24" xfId="40" applyFill="1" applyBorder="1" applyAlignment="1" quotePrefix="1">
      <alignment horizontal="left" vertical="center" wrapText="1"/>
      <protection/>
    </xf>
    <xf numFmtId="4" fontId="30" fillId="35" borderId="29" xfId="42" applyNumberFormat="1" applyFill="1" applyBorder="1" applyAlignment="1" quotePrefix="1">
      <alignment horizontal="right" vertical="center" wrapText="1"/>
      <protection/>
    </xf>
    <xf numFmtId="4" fontId="30" fillId="35" borderId="30" xfId="42" applyNumberFormat="1" applyFill="1" applyBorder="1" applyAlignment="1" quotePrefix="1">
      <alignment horizontal="right" vertical="center" wrapText="1"/>
      <protection/>
    </xf>
    <xf numFmtId="0" fontId="29" fillId="21" borderId="16" xfId="41" applyBorder="1" applyAlignment="1" quotePrefix="1">
      <alignment horizontal="center" vertical="center" wrapText="1"/>
      <protection/>
    </xf>
    <xf numFmtId="0" fontId="29" fillId="21" borderId="17" xfId="41" applyBorder="1" applyAlignment="1" quotePrefix="1">
      <alignment horizontal="center" vertical="center" wrapText="1"/>
      <protection/>
    </xf>
    <xf numFmtId="0" fontId="29" fillId="21" borderId="18" xfId="41" applyBorder="1" applyAlignment="1" quotePrefix="1">
      <alignment horizontal="center" vertical="center" wrapText="1"/>
      <protection/>
    </xf>
    <xf numFmtId="0" fontId="2" fillId="0" borderId="13" xfId="37" applyFont="1" applyFill="1" applyBorder="1" applyAlignment="1" quotePrefix="1">
      <alignment horizontal="left" vertical="top" wrapText="1"/>
      <protection/>
    </xf>
    <xf numFmtId="0" fontId="2" fillId="0" borderId="14" xfId="37" applyFont="1" applyFill="1" applyBorder="1" applyAlignment="1" quotePrefix="1">
      <alignment horizontal="left" vertical="top" wrapText="1"/>
      <protection/>
    </xf>
    <xf numFmtId="0" fontId="2" fillId="0" borderId="15" xfId="37" applyFont="1" applyFill="1" applyBorder="1" applyAlignment="1" quotePrefix="1">
      <alignment horizontal="left" vertical="top" wrapText="1"/>
      <protection/>
    </xf>
    <xf numFmtId="0" fontId="2" fillId="0" borderId="13" xfId="43" applyFont="1" applyFill="1" applyBorder="1" applyAlignment="1" quotePrefix="1">
      <alignment horizontal="left" vertical="top" wrapText="1"/>
      <protection/>
    </xf>
    <xf numFmtId="0" fontId="2" fillId="0" borderId="14" xfId="43" applyFont="1" applyFill="1" applyBorder="1" applyAlignment="1" quotePrefix="1">
      <alignment horizontal="left" vertical="top" wrapText="1"/>
      <protection/>
    </xf>
    <xf numFmtId="0" fontId="2" fillId="0" borderId="15" xfId="43" applyFont="1" applyFill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323">
          <cell r="J323">
            <v>99.97549482510472</v>
          </cell>
        </row>
        <row r="434">
          <cell r="J434">
            <v>612.3639222642756</v>
          </cell>
        </row>
        <row r="444">
          <cell r="J444">
            <v>684.615821482499</v>
          </cell>
        </row>
        <row r="454">
          <cell r="J454">
            <v>863.9268878891185</v>
          </cell>
        </row>
        <row r="484">
          <cell r="J484">
            <v>1304.1603838424317</v>
          </cell>
        </row>
        <row r="504">
          <cell r="J504">
            <v>1764.1201997957446</v>
          </cell>
        </row>
        <row r="654">
          <cell r="J654">
            <v>15556.733578840513</v>
          </cell>
        </row>
        <row r="665">
          <cell r="J665">
            <v>16294.661852307452</v>
          </cell>
        </row>
        <row r="677">
          <cell r="J677">
            <v>786.6130943054591</v>
          </cell>
        </row>
        <row r="688">
          <cell r="J688">
            <v>976.781174305459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224">
          <cell r="J224">
            <v>1551.2274377228807</v>
          </cell>
        </row>
        <row r="290">
          <cell r="J290">
            <v>609.0492647362124</v>
          </cell>
        </row>
        <row r="960">
          <cell r="J960">
            <v>1535.2004130751782</v>
          </cell>
        </row>
        <row r="974">
          <cell r="J974">
            <v>672.1700975325577</v>
          </cell>
        </row>
        <row r="988">
          <cell r="J988">
            <v>752.970178486447</v>
          </cell>
        </row>
        <row r="1015">
          <cell r="J1015">
            <v>846.3885250812694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B36">
            <v>679516.46</v>
          </cell>
          <cell r="C36">
            <v>677942.74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110" zoomScaleNormal="110" workbookViewId="0" topLeftCell="A1">
      <selection activeCell="B4" sqref="B4:E4"/>
    </sheetView>
  </sheetViews>
  <sheetFormatPr defaultColWidth="9.140625" defaultRowHeight="15"/>
  <cols>
    <col min="1" max="1" width="2.140625" style="3" customWidth="1"/>
    <col min="2" max="2" width="6.8515625" style="3" customWidth="1"/>
    <col min="3" max="3" width="32.57421875" style="3" customWidth="1"/>
    <col min="4" max="4" width="33.00390625" style="3" customWidth="1"/>
    <col min="5" max="5" width="12.140625" style="3" customWidth="1"/>
    <col min="6" max="6" width="13.8515625" style="3" customWidth="1"/>
    <col min="7" max="7" width="3.7109375" style="3" customWidth="1"/>
    <col min="8" max="9" width="11.57421875" style="3" bestFit="1" customWidth="1"/>
    <col min="10" max="16384" width="9.140625" style="3" customWidth="1"/>
  </cols>
  <sheetData>
    <row r="1" spans="1:7" s="9" customFormat="1" ht="24" customHeight="1">
      <c r="A1" s="35" t="s">
        <v>37</v>
      </c>
      <c r="B1" s="35"/>
      <c r="C1" s="35"/>
      <c r="D1" s="35"/>
      <c r="E1" s="35"/>
      <c r="F1" s="35"/>
      <c r="G1" s="35"/>
    </row>
    <row r="2" spans="2:5" s="9" customFormat="1" ht="12" customHeight="1">
      <c r="B2" s="36" t="s">
        <v>0</v>
      </c>
      <c r="C2" s="36"/>
      <c r="D2" s="36"/>
      <c r="E2" s="4"/>
    </row>
    <row r="3" spans="2:12" s="9" customFormat="1" ht="21" customHeight="1">
      <c r="B3" s="58" t="s">
        <v>1</v>
      </c>
      <c r="C3" s="59"/>
      <c r="D3" s="60"/>
      <c r="E3" s="15" t="s">
        <v>51</v>
      </c>
      <c r="H3" s="44" t="s">
        <v>47</v>
      </c>
      <c r="I3" s="45"/>
      <c r="J3" s="45"/>
      <c r="K3" s="45"/>
      <c r="L3" s="46"/>
    </row>
    <row r="4" spans="2:12" s="9" customFormat="1" ht="15" customHeight="1" thickBot="1">
      <c r="B4" s="54" t="s">
        <v>31</v>
      </c>
      <c r="C4" s="55"/>
      <c r="D4" s="55"/>
      <c r="E4" s="55"/>
      <c r="H4" s="16" t="s">
        <v>20</v>
      </c>
      <c r="I4" s="16" t="s">
        <v>48</v>
      </c>
      <c r="J4" s="16" t="s">
        <v>30</v>
      </c>
      <c r="K4" s="16" t="s">
        <v>49</v>
      </c>
      <c r="L4" s="16" t="s">
        <v>50</v>
      </c>
    </row>
    <row r="5" spans="2:12" s="9" customFormat="1" ht="23.25" customHeight="1" thickBot="1">
      <c r="B5" s="40" t="s">
        <v>26</v>
      </c>
      <c r="C5" s="41"/>
      <c r="D5" s="42"/>
      <c r="E5" s="11">
        <f>2.05*J5*12+J5*2*2.05+2.05*4*J5</f>
        <v>32503.734</v>
      </c>
      <c r="H5" s="1">
        <v>80</v>
      </c>
      <c r="I5" s="1">
        <v>3505.9</v>
      </c>
      <c r="J5" s="1">
        <v>880.86</v>
      </c>
      <c r="K5" s="1">
        <f>J5</f>
        <v>880.86</v>
      </c>
      <c r="L5" s="2">
        <v>56</v>
      </c>
    </row>
    <row r="6" spans="2:5" s="9" customFormat="1" ht="36" customHeight="1">
      <c r="B6" s="40" t="s">
        <v>21</v>
      </c>
      <c r="C6" s="41"/>
      <c r="D6" s="42"/>
      <c r="E6" s="11">
        <f>(I5*2.05*2)</f>
        <v>14374.189999999999</v>
      </c>
    </row>
    <row r="7" spans="2:5" s="9" customFormat="1" ht="12" customHeight="1">
      <c r="B7" s="40" t="s">
        <v>22</v>
      </c>
      <c r="C7" s="41"/>
      <c r="D7" s="42"/>
      <c r="E7" s="11">
        <f>I5*2.05*2</f>
        <v>14374.189999999999</v>
      </c>
    </row>
    <row r="8" spans="1:12" s="9" customFormat="1" ht="12" customHeight="1" hidden="1">
      <c r="A8" s="3"/>
      <c r="B8" s="40" t="s">
        <v>23</v>
      </c>
      <c r="C8" s="41"/>
      <c r="D8" s="42"/>
      <c r="E8" s="11"/>
      <c r="F8" s="3"/>
      <c r="G8" s="3"/>
      <c r="H8" s="3"/>
      <c r="I8" s="3"/>
      <c r="J8" s="3"/>
      <c r="K8" s="3"/>
      <c r="L8" s="3"/>
    </row>
    <row r="9" spans="1:12" s="9" customFormat="1" ht="12" customHeight="1">
      <c r="A9" s="3"/>
      <c r="B9" s="40" t="s">
        <v>24</v>
      </c>
      <c r="C9" s="41"/>
      <c r="D9" s="42"/>
      <c r="E9" s="11">
        <f>(3*121.53*2*I5/1000)*3</f>
        <v>7669.296486000001</v>
      </c>
      <c r="F9" s="3"/>
      <c r="G9" s="3"/>
      <c r="H9" s="3"/>
      <c r="I9" s="3"/>
      <c r="J9" s="3"/>
      <c r="K9" s="3"/>
      <c r="L9" s="3"/>
    </row>
    <row r="10" spans="1:12" s="9" customFormat="1" ht="12" customHeight="1">
      <c r="A10" s="3"/>
      <c r="B10" s="40" t="s">
        <v>11</v>
      </c>
      <c r="C10" s="41"/>
      <c r="D10" s="42"/>
      <c r="E10" s="11">
        <f>12*I5*0.83</f>
        <v>34918.764</v>
      </c>
      <c r="F10" s="3"/>
      <c r="G10" s="3"/>
      <c r="H10" s="3"/>
      <c r="I10" s="3"/>
      <c r="J10" s="3"/>
      <c r="K10" s="3"/>
      <c r="L10" s="3"/>
    </row>
    <row r="11" spans="1:12" s="9" customFormat="1" ht="12" customHeight="1">
      <c r="A11" s="3"/>
      <c r="B11" s="40" t="s">
        <v>13</v>
      </c>
      <c r="C11" s="41"/>
      <c r="D11" s="42"/>
      <c r="E11" s="11">
        <f>12*I5*6.05</f>
        <v>254528.34</v>
      </c>
      <c r="F11" s="3"/>
      <c r="G11" s="3"/>
      <c r="H11" s="3"/>
      <c r="I11" s="3"/>
      <c r="J11" s="3"/>
      <c r="K11" s="3"/>
      <c r="L11" s="3"/>
    </row>
    <row r="12" spans="1:12" s="9" customFormat="1" ht="12" customHeight="1">
      <c r="A12" s="3"/>
      <c r="B12" s="40" t="s">
        <v>14</v>
      </c>
      <c r="C12" s="41"/>
      <c r="D12" s="42"/>
      <c r="E12" s="11">
        <f>1*L5*286.7*2</f>
        <v>32110.399999999998</v>
      </c>
      <c r="F12" s="3"/>
      <c r="G12" s="3"/>
      <c r="H12" s="3"/>
      <c r="I12" s="3"/>
      <c r="J12" s="3"/>
      <c r="K12" s="3"/>
      <c r="L12" s="3"/>
    </row>
    <row r="13" spans="1:12" s="9" customFormat="1" ht="12" customHeight="1">
      <c r="A13" s="3"/>
      <c r="B13" s="40" t="s">
        <v>12</v>
      </c>
      <c r="C13" s="41"/>
      <c r="D13" s="42"/>
      <c r="E13" s="11">
        <f>12*I5*0.54</f>
        <v>22718.232000000004</v>
      </c>
      <c r="F13" s="3"/>
      <c r="G13" s="3"/>
      <c r="H13" s="3"/>
      <c r="I13" s="3"/>
      <c r="J13" s="3"/>
      <c r="K13" s="3"/>
      <c r="L13" s="3"/>
    </row>
    <row r="14" spans="1:12" s="9" customFormat="1" ht="12" customHeight="1">
      <c r="A14" s="3"/>
      <c r="B14" s="37" t="s">
        <v>16</v>
      </c>
      <c r="C14" s="38"/>
      <c r="D14" s="39"/>
      <c r="E14" s="11">
        <v>15000</v>
      </c>
      <c r="F14" s="3"/>
      <c r="G14" s="3"/>
      <c r="H14" s="3"/>
      <c r="I14" s="3"/>
      <c r="J14" s="3"/>
      <c r="K14" s="3"/>
      <c r="L14" s="3"/>
    </row>
    <row r="15" spans="1:12" s="9" customFormat="1" ht="6" customHeight="1">
      <c r="A15" s="3"/>
      <c r="B15" s="47" t="s">
        <v>15</v>
      </c>
      <c r="C15" s="48"/>
      <c r="D15" s="49"/>
      <c r="E15" s="56">
        <f>12*I5*0.65</f>
        <v>27346.020000000004</v>
      </c>
      <c r="F15" s="3"/>
      <c r="G15" s="3"/>
      <c r="H15" s="3"/>
      <c r="I15" s="3"/>
      <c r="J15" s="3"/>
      <c r="K15" s="3"/>
      <c r="L15" s="3"/>
    </row>
    <row r="16" spans="1:12" s="9" customFormat="1" ht="6" customHeight="1">
      <c r="A16" s="3"/>
      <c r="B16" s="50"/>
      <c r="C16" s="51"/>
      <c r="D16" s="52"/>
      <c r="E16" s="57"/>
      <c r="F16" s="3"/>
      <c r="G16" s="3"/>
      <c r="H16" s="3"/>
      <c r="I16" s="3"/>
      <c r="J16" s="3"/>
      <c r="K16" s="3"/>
      <c r="L16" s="3"/>
    </row>
    <row r="17" spans="1:12" s="9" customFormat="1" ht="6" customHeight="1">
      <c r="A17" s="3"/>
      <c r="B17" s="47" t="s">
        <v>25</v>
      </c>
      <c r="C17" s="48"/>
      <c r="D17" s="49"/>
      <c r="E17" s="56">
        <f>12*I5*1.63</f>
        <v>68575.404</v>
      </c>
      <c r="F17" s="3"/>
      <c r="G17" s="3"/>
      <c r="H17" s="3"/>
      <c r="I17" s="3"/>
      <c r="J17" s="3"/>
      <c r="K17" s="3"/>
      <c r="L17" s="3"/>
    </row>
    <row r="18" spans="1:12" s="9" customFormat="1" ht="6" customHeight="1">
      <c r="A18" s="3"/>
      <c r="B18" s="50"/>
      <c r="C18" s="51"/>
      <c r="D18" s="52"/>
      <c r="E18" s="57"/>
      <c r="F18" s="3"/>
      <c r="G18" s="3"/>
      <c r="H18" s="3"/>
      <c r="I18" s="3"/>
      <c r="J18" s="3"/>
      <c r="K18" s="3"/>
      <c r="L18" s="3"/>
    </row>
    <row r="19" spans="1:12" s="9" customFormat="1" ht="12" customHeight="1">
      <c r="A19" s="3"/>
      <c r="B19" s="32" t="s">
        <v>27</v>
      </c>
      <c r="C19" s="33"/>
      <c r="D19" s="34"/>
      <c r="E19" s="18">
        <f>12*I5*0.37</f>
        <v>15566.196000000002</v>
      </c>
      <c r="F19" s="3"/>
      <c r="G19" s="3"/>
      <c r="H19" s="3"/>
      <c r="I19" s="3"/>
      <c r="J19" s="3"/>
      <c r="K19" s="3"/>
      <c r="L19" s="3"/>
    </row>
    <row r="20" spans="1:12" s="9" customFormat="1" ht="12" customHeight="1">
      <c r="A20" s="3"/>
      <c r="B20" s="32" t="s">
        <v>28</v>
      </c>
      <c r="C20" s="33"/>
      <c r="D20" s="34"/>
      <c r="E20" s="18">
        <f>H5*2*70%*2*137.35*0.38</f>
        <v>11691.232</v>
      </c>
      <c r="F20" s="3"/>
      <c r="G20" s="3"/>
      <c r="H20" s="3"/>
      <c r="I20" s="3"/>
      <c r="J20" s="3"/>
      <c r="K20" s="3"/>
      <c r="L20" s="3"/>
    </row>
    <row r="21" spans="1:12" s="9" customFormat="1" ht="12" customHeight="1">
      <c r="A21" s="3"/>
      <c r="B21" s="32" t="s">
        <v>29</v>
      </c>
      <c r="C21" s="33"/>
      <c r="D21" s="34"/>
      <c r="E21" s="18">
        <f>H5*70%*2*137.35*0.38</f>
        <v>5845.616</v>
      </c>
      <c r="F21" s="3"/>
      <c r="G21" s="3"/>
      <c r="H21" s="3"/>
      <c r="I21" s="3"/>
      <c r="J21" s="3"/>
      <c r="K21" s="3"/>
      <c r="L21" s="3"/>
    </row>
    <row r="22" spans="1:12" s="9" customFormat="1" ht="12" customHeight="1">
      <c r="A22" s="3"/>
      <c r="B22" s="32" t="s">
        <v>2</v>
      </c>
      <c r="C22" s="33"/>
      <c r="D22" s="34"/>
      <c r="E22" s="12">
        <f>68.68*10</f>
        <v>686.8000000000001</v>
      </c>
      <c r="F22" s="3"/>
      <c r="G22" s="3"/>
      <c r="H22" s="3"/>
      <c r="I22" s="3"/>
      <c r="J22" s="3"/>
      <c r="K22" s="3"/>
      <c r="L22" s="3"/>
    </row>
    <row r="23" spans="1:12" s="9" customFormat="1" ht="12" customHeight="1">
      <c r="A23" s="3"/>
      <c r="B23" s="32" t="s">
        <v>3</v>
      </c>
      <c r="C23" s="33"/>
      <c r="D23" s="34"/>
      <c r="E23" s="12">
        <f>68.68*19</f>
        <v>1304.92</v>
      </c>
      <c r="F23" s="3"/>
      <c r="G23" s="3"/>
      <c r="H23" s="3"/>
      <c r="I23" s="3"/>
      <c r="J23" s="3"/>
      <c r="K23" s="3"/>
      <c r="L23" s="3"/>
    </row>
    <row r="24" spans="1:12" s="9" customFormat="1" ht="12" customHeight="1">
      <c r="A24" s="3"/>
      <c r="B24" s="32" t="s">
        <v>4</v>
      </c>
      <c r="C24" s="33"/>
      <c r="D24" s="34"/>
      <c r="E24" s="12">
        <f>68.68*15</f>
        <v>1030.2</v>
      </c>
      <c r="F24" s="3"/>
      <c r="G24" s="3"/>
      <c r="H24" s="3"/>
      <c r="I24" s="3"/>
      <c r="J24" s="3"/>
      <c r="K24" s="3"/>
      <c r="L24" s="3"/>
    </row>
    <row r="25" spans="2:5" s="27" customFormat="1" ht="12.75" customHeight="1">
      <c r="B25" s="29" t="s">
        <v>58</v>
      </c>
      <c r="C25" s="30"/>
      <c r="D25" s="31"/>
      <c r="E25" s="22">
        <f>5*'[2]на июль 15г'!$J$988</f>
        <v>3764.850892432235</v>
      </c>
    </row>
    <row r="26" spans="2:5" s="27" customFormat="1" ht="15" customHeight="1">
      <c r="B26" s="29" t="s">
        <v>56</v>
      </c>
      <c r="C26" s="30"/>
      <c r="D26" s="31"/>
      <c r="E26" s="22">
        <f>50.89*15</f>
        <v>763.35</v>
      </c>
    </row>
    <row r="27" spans="2:5" s="27" customFormat="1" ht="12" customHeight="1">
      <c r="B27" s="29" t="s">
        <v>60</v>
      </c>
      <c r="C27" s="30"/>
      <c r="D27" s="31"/>
      <c r="E27" s="20">
        <f>214.6*2</f>
        <v>429.2</v>
      </c>
    </row>
    <row r="28" spans="2:5" s="27" customFormat="1" ht="12" customHeight="1">
      <c r="B28" s="29" t="s">
        <v>59</v>
      </c>
      <c r="C28" s="30"/>
      <c r="D28" s="31"/>
      <c r="E28" s="22">
        <f>1*'[2]на июль 15г'!$J$960</f>
        <v>1535.2004130751782</v>
      </c>
    </row>
    <row r="29" spans="2:5" s="27" customFormat="1" ht="12" customHeight="1">
      <c r="B29" s="29" t="s">
        <v>61</v>
      </c>
      <c r="C29" s="30"/>
      <c r="D29" s="31"/>
      <c r="E29" s="22">
        <f>4*'[2]на июль 15г'!$J$1015</f>
        <v>3385.554100325078</v>
      </c>
    </row>
    <row r="30" spans="2:5" s="27" customFormat="1" ht="12" customHeight="1">
      <c r="B30" s="29" t="s">
        <v>53</v>
      </c>
      <c r="C30" s="30"/>
      <c r="D30" s="31"/>
      <c r="E30" s="22">
        <f>2*'[1]на июль 15г'!$J$277</f>
        <v>1671.000241472425</v>
      </c>
    </row>
    <row r="31" spans="2:5" s="19" customFormat="1" ht="12.75" customHeight="1">
      <c r="B31" s="61" t="s">
        <v>34</v>
      </c>
      <c r="C31" s="62"/>
      <c r="D31" s="63"/>
      <c r="E31" s="25">
        <f>'[2]на июль 15г'!$J$290*1+'[2]на июль 15г'!$J$974*1</f>
        <v>1281.21936226877</v>
      </c>
    </row>
    <row r="32" spans="2:5" s="19" customFormat="1" ht="12" customHeight="1">
      <c r="B32" s="64" t="s">
        <v>41</v>
      </c>
      <c r="C32" s="65"/>
      <c r="D32" s="66"/>
      <c r="E32" s="26">
        <f>69*'[4]на июль 15г'!$J$1057</f>
        <v>7899.325675031882</v>
      </c>
    </row>
    <row r="33" spans="2:5" s="27" customFormat="1" ht="14.25" customHeight="1">
      <c r="B33" s="29" t="s">
        <v>57</v>
      </c>
      <c r="C33" s="30"/>
      <c r="D33" s="31"/>
      <c r="E33" s="21">
        <f>11*'[1]на июль 15г'!$J$198</f>
        <v>1809.5884867226791</v>
      </c>
    </row>
    <row r="34" spans="2:5" s="27" customFormat="1" ht="15" customHeight="1">
      <c r="B34" s="29" t="s">
        <v>32</v>
      </c>
      <c r="C34" s="30"/>
      <c r="D34" s="31"/>
      <c r="E34" s="22">
        <f>3*'[1]на июль 15г'!$J$323</f>
        <v>299.92648447531417</v>
      </c>
    </row>
    <row r="35" spans="2:5" s="27" customFormat="1" ht="12" customHeight="1">
      <c r="B35" s="29" t="s">
        <v>42</v>
      </c>
      <c r="C35" s="30"/>
      <c r="D35" s="31"/>
      <c r="E35" s="22">
        <f>2*'[2]на июль 15г'!$J$224</f>
        <v>3102.4548754457614</v>
      </c>
    </row>
    <row r="36" spans="2:5" s="27" customFormat="1" ht="12.75" customHeight="1">
      <c r="B36" s="29" t="s">
        <v>7</v>
      </c>
      <c r="C36" s="30"/>
      <c r="D36" s="31"/>
      <c r="E36" s="21">
        <f>15*'[1]на июль 15г'!$J$211</f>
        <v>864.1504729447928</v>
      </c>
    </row>
    <row r="37" spans="2:5" s="27" customFormat="1" ht="12.75" customHeight="1">
      <c r="B37" s="29" t="s">
        <v>52</v>
      </c>
      <c r="C37" s="30"/>
      <c r="D37" s="31"/>
      <c r="E37" s="21">
        <f>25*'[1]на июль 15г'!$J$211</f>
        <v>1440.2507882413213</v>
      </c>
    </row>
    <row r="38" spans="2:5" s="27" customFormat="1" ht="12" customHeight="1">
      <c r="B38" s="29" t="s">
        <v>6</v>
      </c>
      <c r="C38" s="30"/>
      <c r="D38" s="31"/>
      <c r="E38" s="22">
        <f>4*'[1]на июль 15г'!$J$264</f>
        <v>283.5772870495433</v>
      </c>
    </row>
    <row r="39" spans="2:5" s="17" customFormat="1" ht="12" customHeight="1">
      <c r="B39" s="29" t="s">
        <v>40</v>
      </c>
      <c r="C39" s="30"/>
      <c r="D39" s="31"/>
      <c r="E39" s="22">
        <f>2*'[1]на июль 15г'!$J$665</f>
        <v>32589.323704614904</v>
      </c>
    </row>
    <row r="40" spans="2:5" s="10" customFormat="1" ht="12" customHeight="1">
      <c r="B40" s="29" t="s">
        <v>18</v>
      </c>
      <c r="C40" s="30"/>
      <c r="D40" s="31"/>
      <c r="E40" s="22">
        <f>2*'[1]на июль 15г'!$J$434</f>
        <v>1224.7278445285513</v>
      </c>
    </row>
    <row r="41" spans="2:5" s="10" customFormat="1" ht="12" customHeight="1">
      <c r="B41" s="29" t="s">
        <v>10</v>
      </c>
      <c r="C41" s="30"/>
      <c r="D41" s="31"/>
      <c r="E41" s="22">
        <f>2*'[1]на июль 15г'!$J$444</f>
        <v>1369.231642964998</v>
      </c>
    </row>
    <row r="42" spans="2:5" s="10" customFormat="1" ht="12" customHeight="1">
      <c r="B42" s="29" t="s">
        <v>5</v>
      </c>
      <c r="C42" s="30"/>
      <c r="D42" s="31"/>
      <c r="E42" s="22">
        <f>2*'[1]на июль 15г'!$J$454</f>
        <v>1727.853775778237</v>
      </c>
    </row>
    <row r="43" spans="2:5" s="10" customFormat="1" ht="12" customHeight="1">
      <c r="B43" s="29" t="s">
        <v>17</v>
      </c>
      <c r="C43" s="30"/>
      <c r="D43" s="31"/>
      <c r="E43" s="22">
        <f>2*'[1]на июль 15г'!$J$484</f>
        <v>2608.3207676848633</v>
      </c>
    </row>
    <row r="44" spans="2:5" s="10" customFormat="1" ht="12" customHeight="1">
      <c r="B44" s="29" t="s">
        <v>38</v>
      </c>
      <c r="C44" s="30"/>
      <c r="D44" s="31"/>
      <c r="E44" s="22">
        <f>4*'[1]на июль 15г'!$J$504</f>
        <v>7056.480799182978</v>
      </c>
    </row>
    <row r="45" spans="2:5" s="10" customFormat="1" ht="12" customHeight="1">
      <c r="B45" s="29" t="s">
        <v>19</v>
      </c>
      <c r="C45" s="30"/>
      <c r="D45" s="31"/>
      <c r="E45" s="22">
        <f>2*'[1]на июль 15г'!$J$504</f>
        <v>3528.240399591489</v>
      </c>
    </row>
    <row r="46" spans="2:5" s="8" customFormat="1" ht="12" customHeight="1">
      <c r="B46" s="29" t="s">
        <v>33</v>
      </c>
      <c r="C46" s="30"/>
      <c r="D46" s="31"/>
      <c r="E46" s="22">
        <f>4*('[1]на июль 15г'!$J$677+'[1]на июль 15г'!$J$688)</f>
        <v>7053.577074443672</v>
      </c>
    </row>
    <row r="47" spans="2:5" s="8" customFormat="1" ht="12" customHeight="1">
      <c r="B47" s="29" t="s">
        <v>55</v>
      </c>
      <c r="C47" s="30"/>
      <c r="D47" s="31"/>
      <c r="E47" s="22">
        <v>3500</v>
      </c>
    </row>
    <row r="48" spans="2:5" s="10" customFormat="1" ht="15" customHeight="1">
      <c r="B48" s="29" t="s">
        <v>39</v>
      </c>
      <c r="C48" s="30"/>
      <c r="D48" s="31"/>
      <c r="E48" s="22">
        <f>1*'[1]на июль 15г'!$J$654</f>
        <v>15556.733578840513</v>
      </c>
    </row>
    <row r="49" spans="2:5" s="24" customFormat="1" ht="12.75" customHeight="1">
      <c r="B49" s="29" t="s">
        <v>9</v>
      </c>
      <c r="C49" s="30"/>
      <c r="D49" s="31"/>
      <c r="E49" s="20">
        <f>2201.44+550.57+3000</f>
        <v>5752.01</v>
      </c>
    </row>
    <row r="50" spans="2:5" s="13" customFormat="1" ht="12" customHeight="1">
      <c r="B50" s="29" t="s">
        <v>44</v>
      </c>
      <c r="C50" s="30"/>
      <c r="D50" s="31"/>
      <c r="E50" s="20">
        <v>1491.71</v>
      </c>
    </row>
    <row r="51" spans="2:8" s="14" customFormat="1" ht="25.5" customHeight="1">
      <c r="B51" s="29" t="s">
        <v>54</v>
      </c>
      <c r="C51" s="30"/>
      <c r="D51" s="31"/>
      <c r="E51" s="23">
        <v>14558.38</v>
      </c>
      <c r="H51" s="14" t="s">
        <v>43</v>
      </c>
    </row>
    <row r="52" spans="2:5" s="14" customFormat="1" ht="12.75" customHeight="1">
      <c r="B52" s="29" t="s">
        <v>36</v>
      </c>
      <c r="C52" s="30"/>
      <c r="D52" s="31"/>
      <c r="E52" s="23">
        <v>13480.92</v>
      </c>
    </row>
    <row r="53" spans="2:5" s="14" customFormat="1" ht="12.75" customHeight="1">
      <c r="B53" s="29" t="s">
        <v>45</v>
      </c>
      <c r="C53" s="30"/>
      <c r="D53" s="31"/>
      <c r="E53" s="23">
        <f>1936*6</f>
        <v>11616</v>
      </c>
    </row>
    <row r="54" spans="1:12" s="9" customFormat="1" ht="15">
      <c r="A54" s="3"/>
      <c r="E54" s="5">
        <f>SUM(E5:E53)</f>
        <v>711886.6931531151</v>
      </c>
      <c r="F54" s="3"/>
      <c r="G54" s="3"/>
      <c r="H54" s="3"/>
      <c r="I54" s="3"/>
      <c r="J54" s="3"/>
      <c r="K54" s="3"/>
      <c r="L54" s="3"/>
    </row>
    <row r="55" spans="1:12" s="9" customFormat="1" ht="12" customHeight="1">
      <c r="A55" s="3"/>
      <c r="C55" s="6" t="s">
        <v>35</v>
      </c>
      <c r="D55" s="43">
        <f>'[3]Лист1'!$B$36</f>
        <v>679516.46</v>
      </c>
      <c r="E55" s="43"/>
      <c r="F55" s="3"/>
      <c r="G55" s="3"/>
      <c r="H55" s="3"/>
      <c r="I55" s="3"/>
      <c r="J55" s="3"/>
      <c r="K55" s="3"/>
      <c r="L55" s="3"/>
    </row>
    <row r="56" spans="3:5" s="9" customFormat="1" ht="12" customHeight="1">
      <c r="C56" s="6" t="s">
        <v>8</v>
      </c>
      <c r="D56" s="53">
        <f>'[3]Лист1'!$C$36</f>
        <v>677942.74</v>
      </c>
      <c r="E56" s="53"/>
    </row>
    <row r="57" spans="3:5" s="9" customFormat="1" ht="12" customHeight="1">
      <c r="C57" s="6" t="s">
        <v>46</v>
      </c>
      <c r="D57" s="7"/>
      <c r="E57" s="28">
        <f>E54</f>
        <v>711886.6931531151</v>
      </c>
    </row>
  </sheetData>
  <sheetProtection password="CCF3" sheet="1" objects="1" scenarios="1" selectLockedCells="1" selectUnlockedCells="1"/>
  <mergeCells count="56">
    <mergeCell ref="B7:D7"/>
    <mergeCell ref="B32:D32"/>
    <mergeCell ref="B50:D50"/>
    <mergeCell ref="B21:D21"/>
    <mergeCell ref="B19:D19"/>
    <mergeCell ref="B20:D20"/>
    <mergeCell ref="B34:D34"/>
    <mergeCell ref="B28:D28"/>
    <mergeCell ref="B31:D31"/>
    <mergeCell ref="B49:D49"/>
    <mergeCell ref="E15:E16"/>
    <mergeCell ref="B25:D25"/>
    <mergeCell ref="B37:D37"/>
    <mergeCell ref="B33:D33"/>
    <mergeCell ref="B39:D39"/>
    <mergeCell ref="B42:D42"/>
    <mergeCell ref="B40:D40"/>
    <mergeCell ref="B35:D35"/>
    <mergeCell ref="B3:D3"/>
    <mergeCell ref="B30:D30"/>
    <mergeCell ref="B15:D16"/>
    <mergeCell ref="B27:D27"/>
    <mergeCell ref="B38:D38"/>
    <mergeCell ref="B12:D12"/>
    <mergeCell ref="B5:D5"/>
    <mergeCell ref="B6:D6"/>
    <mergeCell ref="B13:D13"/>
    <mergeCell ref="B11:D11"/>
    <mergeCell ref="D56:E56"/>
    <mergeCell ref="B4:E4"/>
    <mergeCell ref="E17:E18"/>
    <mergeCell ref="B36:D36"/>
    <mergeCell ref="B23:D23"/>
    <mergeCell ref="B9:D9"/>
    <mergeCell ref="B8:D8"/>
    <mergeCell ref="B26:D26"/>
    <mergeCell ref="B53:D53"/>
    <mergeCell ref="B52:D52"/>
    <mergeCell ref="B14:D14"/>
    <mergeCell ref="B10:D10"/>
    <mergeCell ref="D55:E55"/>
    <mergeCell ref="H3:L3"/>
    <mergeCell ref="B41:D41"/>
    <mergeCell ref="B24:D24"/>
    <mergeCell ref="B29:D29"/>
    <mergeCell ref="B43:D43"/>
    <mergeCell ref="B51:D51"/>
    <mergeCell ref="B22:D22"/>
    <mergeCell ref="A1:G1"/>
    <mergeCell ref="B46:D46"/>
    <mergeCell ref="B2:D2"/>
    <mergeCell ref="B47:D47"/>
    <mergeCell ref="B48:D48"/>
    <mergeCell ref="B45:D45"/>
    <mergeCell ref="B44:D44"/>
    <mergeCell ref="B17:D18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2020-03-27T03:04:19Z</dcterms:modified>
  <cp:category/>
  <cp:version/>
  <cp:contentType/>
  <cp:contentStatus/>
</cp:coreProperties>
</file>