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<sst xmlns="http://schemas.openxmlformats.org/spreadsheetml/2006/main" count="124" uniqueCount="100">
  <si>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</si>
  <si>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</si>
  <si>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</si>
  <si>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</si>
  <si>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</si>
  <si>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</si>
  <si>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</si>
  <si>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</si>
  <si>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</si>
  <si>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</si>
  <si>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</si>
  <si>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</si>
  <si>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Смена ламп ДРЛ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</si>
  <si>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</si>
  <si>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</si>
  <si>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</si>
  <si>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</si>
  <si>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</si>
  <si>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</si>
  <si>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</si>
  <si>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</si>
  <si>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</si>
  <si>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</si>
  <si>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</si>
  <si>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</si>
  <si>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</si>
  <si>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</si>
  <si>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</si>
  <si>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</si>
  <si>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</si>
  <si>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</si>
  <si>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</si>
  <si>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</si>
  <si>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</si>
  <si>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</si>
  <si>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</si>
  <si>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</si>
  <si>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Уборка загрузочных клапанов; удаление отходов</t>
  </si>
  <si>
    <t>Страхование лифтового оборудования</t>
  </si>
  <si>
    <t xml:space="preserve">Адрес дома: ОКТЯБРЬСКИЙ ПР., 61б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</si>
  <si>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</si>
  <si>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</si>
  <si>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</si>
  <si>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</si>
  <si>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</si>
  <si>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</si>
  <si>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</si>
  <si>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</si>
  <si>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Ремонт м/п швов кв173,216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</si>
  <si>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</si>
  <si>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</si>
  <si>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</si>
  <si>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</si>
  <si>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</si>
  <si>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</si>
  <si>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</si>
  <si>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</si>
  <si>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</si>
  <si>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</si>
  <si>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</si>
  <si>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</si>
  <si>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</si>
  <si>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</si>
  <si>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Установка прутков на лестничных маршах </t>
  </si>
  <si>
    <t>Очистка подъездных козырьков</t>
  </si>
  <si>
    <t>Ремонт двери в мусороприемную камеру</t>
  </si>
  <si>
    <t>Утепление чердачного помещения 5,6 под</t>
  </si>
  <si>
    <t>Изготовление и установка дверки люка для слаботочной ниши</t>
  </si>
  <si>
    <t xml:space="preserve">Ремонт отмостки </t>
  </si>
  <si>
    <t>Замена светильников с светодиодными лампами</t>
  </si>
  <si>
    <t>Замена предохранителей ПН-100А</t>
  </si>
  <si>
    <t>Замена кобры на светодиодный пожектор</t>
  </si>
  <si>
    <t xml:space="preserve">Замена предохранителей ПН-125А с держателями </t>
  </si>
  <si>
    <t>Прочистка канализации</t>
  </si>
  <si>
    <t>Замена секционного рубильника</t>
  </si>
  <si>
    <t>Провод по установленным стальным конструкциям и панелям, сечение: до 70 мм2 (50)</t>
  </si>
  <si>
    <t xml:space="preserve">Смена трубопроводов канализации из полиэтиленовых труб диаметром: 110 мм                    </t>
  </si>
  <si>
    <t xml:space="preserve">Смена трубопроводов канализации из полиэтиленовых труб диаметром: 110 мм       </t>
  </si>
  <si>
    <t>Поверка манометров (демонтаж/монтаж/поверка)</t>
  </si>
  <si>
    <t>Очистка лоджий от мусора (хлама)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</si>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</sst>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9" fillId="20" borderId="0">
      <alignment horizontal="left" vertical="center"/>
      <protection/>
    </xf>
    <xf numFmtId="0" fontId="28" fillId="21" borderId="0">
      <alignment horizontal="center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28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8" fillId="35" borderId="11" xfId="0" applyFont="1" applyFill="1" applyBorder="1" applyAlignment="1">
      <alignment wrapText="1"/>
    </xf>
    <xf numFmtId="0" fontId="48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0" fontId="29" fillId="0" borderId="0" xfId="43" applyBorder="1" applyAlignment="1" quotePrefix="1">
      <alignment horizontal="left" vertical="top" wrapText="1"/>
      <protection/>
    </xf>
    <xf numFmtId="2" fontId="49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35" borderId="0" xfId="0" applyFill="1" applyAlignment="1">
      <alignment wrapText="1"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0" fontId="26" fillId="0" borderId="0" xfId="0" applyFont="1" applyBorder="1" applyAlignment="1">
      <alignment wrapText="1"/>
    </xf>
    <xf numFmtId="0" fontId="49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9" fillId="35" borderId="0" xfId="42" applyNumberFormat="1" applyFont="1" applyFill="1" applyBorder="1" applyAlignment="1" quotePrefix="1">
      <alignment horizontal="right" vertical="center" wrapText="1"/>
      <protection/>
    </xf>
    <xf numFmtId="0" fontId="49" fillId="0" borderId="0" xfId="43" applyFont="1" applyBorder="1" applyAlignment="1" quotePrefix="1">
      <alignment horizontal="center" vertical="top" wrapText="1"/>
      <protection/>
    </xf>
    <xf numFmtId="0" fontId="49" fillId="0" borderId="0" xfId="43" applyFont="1" applyBorder="1" applyAlignment="1" quotePrefix="1">
      <alignment horizontal="left" vertical="top" wrapText="1"/>
      <protection/>
    </xf>
    <xf numFmtId="2" fontId="26" fillId="0" borderId="0" xfId="0" applyNumberFormat="1" applyFont="1" applyBorder="1" applyAlignment="1">
      <alignment wrapText="1"/>
    </xf>
    <xf numFmtId="2" fontId="50" fillId="0" borderId="12" xfId="39" applyNumberFormat="1" applyFont="1" applyBorder="1" applyAlignment="1" quotePrefix="1">
      <alignment vertical="top" wrapText="1"/>
      <protection/>
    </xf>
    <xf numFmtId="0" fontId="29" fillId="35" borderId="13" xfId="42" applyNumberFormat="1" applyFill="1" applyBorder="1" applyAlignment="1" quotePrefix="1">
      <alignment horizontal="right" vertical="center" wrapText="1"/>
      <protection/>
    </xf>
    <xf numFmtId="0" fontId="29" fillId="0" borderId="13" xfId="42" applyNumberFormat="1" applyBorder="1" applyAlignment="1" quotePrefix="1">
      <alignment horizontal="right" vertical="center" wrapText="1"/>
      <protection/>
    </xf>
    <xf numFmtId="0" fontId="28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0" fillId="36" borderId="13" xfId="0" applyFill="1" applyBorder="1" applyAlignment="1">
      <alignment horizontal="center" wrapText="1"/>
    </xf>
    <xf numFmtId="4" fontId="28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9" fillId="0" borderId="13" xfId="43" applyBorder="1" applyAlignment="1" quotePrefix="1">
      <alignment horizontal="left" vertical="top" wrapText="1"/>
      <protection/>
    </xf>
    <xf numFmtId="4" fontId="28" fillId="0" borderId="14" xfId="47" applyNumberFormat="1" applyBorder="1" applyAlignment="1" quotePrefix="1">
      <alignment horizontal="right" vertical="top" wrapText="1"/>
      <protection/>
    </xf>
    <xf numFmtId="0" fontId="0" fillId="0" borderId="14" xfId="0" applyBorder="1" applyAlignment="1">
      <alignment wrapText="1"/>
    </xf>
    <xf numFmtId="0" fontId="29" fillId="35" borderId="13" xfId="43" applyFont="1" applyFill="1" applyBorder="1" applyAlignment="1" quotePrefix="1">
      <alignment horizontal="left" vertical="top" wrapText="1"/>
      <protection/>
    </xf>
    <xf numFmtId="0" fontId="29" fillId="35" borderId="13" xfId="43" applyFill="1" applyBorder="1" applyAlignment="1" quotePrefix="1">
      <alignment horizontal="left" vertical="top" wrapText="1"/>
      <protection/>
    </xf>
    <xf numFmtId="0" fontId="29" fillId="35" borderId="15" xfId="37" applyFill="1" applyBorder="1" applyAlignment="1" quotePrefix="1">
      <alignment horizontal="left" vertical="top" wrapText="1"/>
      <protection/>
    </xf>
    <xf numFmtId="0" fontId="29" fillId="35" borderId="16" xfId="37" applyFill="1" applyBorder="1" applyAlignment="1" quotePrefix="1">
      <alignment horizontal="left" vertical="top" wrapText="1"/>
      <protection/>
    </xf>
    <xf numFmtId="0" fontId="29" fillId="35" borderId="17" xfId="43" applyFill="1" applyBorder="1" applyAlignment="1" quotePrefix="1">
      <alignment horizontal="left" vertical="top" wrapText="1"/>
      <protection/>
    </xf>
    <xf numFmtId="0" fontId="29" fillId="35" borderId="18" xfId="43" applyFill="1" applyBorder="1" applyAlignment="1" quotePrefix="1">
      <alignment horizontal="left" vertical="top" wrapText="1"/>
      <protection/>
    </xf>
    <xf numFmtId="0" fontId="29" fillId="35" borderId="19" xfId="43" applyFill="1" applyBorder="1" applyAlignment="1" quotePrefix="1">
      <alignment horizontal="left" vertical="top" wrapText="1"/>
      <protection/>
    </xf>
    <xf numFmtId="0" fontId="29" fillId="35" borderId="10" xfId="43" applyFill="1" applyBorder="1" applyAlignment="1" quotePrefix="1">
      <alignment horizontal="left" vertical="top" wrapText="1"/>
      <protection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0" fontId="29" fillId="35" borderId="20" xfId="43" applyFill="1" applyBorder="1" applyAlignment="1" quotePrefix="1">
      <alignment horizontal="left" vertical="top" wrapText="1"/>
      <protection/>
    </xf>
    <xf numFmtId="0" fontId="29" fillId="35" borderId="21" xfId="43" applyFill="1" applyBorder="1" applyAlignment="1" quotePrefix="1">
      <alignment horizontal="left" vertical="top" wrapText="1"/>
      <protection/>
    </xf>
    <xf numFmtId="0" fontId="28" fillId="21" borderId="20" xfId="41" applyBorder="1" applyAlignment="1" quotePrefix="1">
      <alignment horizontal="center" vertical="center" wrapText="1"/>
      <protection/>
    </xf>
    <xf numFmtId="0" fontId="28" fillId="21" borderId="21" xfId="41" applyBorder="1" applyAlignment="1" quotePrefix="1">
      <alignment horizontal="center" vertical="center" wrapText="1"/>
      <protection/>
    </xf>
    <xf numFmtId="0" fontId="28" fillId="37" borderId="22" xfId="40" applyFont="1" applyFill="1" applyBorder="1" applyAlignment="1" quotePrefix="1">
      <alignment horizontal="left" vertical="center" wrapText="1"/>
      <protection/>
    </xf>
    <xf numFmtId="0" fontId="38" fillId="37" borderId="21" xfId="0" applyFont="1" applyFill="1" applyBorder="1" applyAlignment="1">
      <alignment wrapText="1"/>
    </xf>
    <xf numFmtId="0" fontId="27" fillId="0" borderId="0" xfId="33" applyAlignment="1" quotePrefix="1">
      <alignment horizontal="center" vertical="center" wrapText="1"/>
      <protection/>
    </xf>
    <xf numFmtId="0" fontId="49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64">
          <cell r="D64">
            <v>2336460.68</v>
          </cell>
          <cell r="E64">
            <v>2310587.46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="110" zoomScaleNormal="110" zoomScalePageLayoutView="0" workbookViewId="0" topLeftCell="A1">
      <selection activeCell="E3" sqref="E3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2.8515625" style="1" customWidth="1"/>
    <col min="4" max="4" width="10.57421875" style="1" customWidth="1"/>
    <col min="5" max="5" width="11.57421875" style="7" customWidth="1"/>
    <col min="6" max="6" width="0.71875" style="1" hidden="1" customWidth="1"/>
    <col min="7" max="7" width="0.42578125" style="1" hidden="1" customWidth="1"/>
    <col min="8" max="8" width="12.00390625" style="1" bestFit="1" customWidth="1"/>
    <col min="9" max="9" width="11.7109375" style="1" bestFit="1" customWidth="1"/>
    <col min="10" max="16384" width="9.140625" style="1" customWidth="1"/>
  </cols>
  <sheetData>
    <row r="1" spans="1:7" s="4" customFormat="1" ht="24" customHeight="1">
      <c r="A1" s="55" t="s">
        <v>47</v>
      </c>
      <c r="B1" s="36"/>
      <c r="C1" s="36"/>
      <c r="D1" s="36"/>
      <c r="E1" s="36"/>
      <c r="F1" s="36"/>
      <c r="G1" s="36"/>
    </row>
    <row r="2" spans="2:5" s="4" customFormat="1" ht="12" customHeight="1">
      <c r="B2" s="3" t="s">
        <v>0</v>
      </c>
      <c r="E2" s="7"/>
    </row>
    <row r="3" spans="2:12" s="18" customFormat="1" ht="21" customHeight="1">
      <c r="B3" s="51" t="s">
        <v>1</v>
      </c>
      <c r="C3" s="52"/>
      <c r="D3" s="52"/>
      <c r="E3" s="32" t="s">
        <v>94</v>
      </c>
      <c r="H3" s="34" t="s">
        <v>95</v>
      </c>
      <c r="I3" s="34"/>
      <c r="J3" s="34"/>
      <c r="K3" s="34"/>
      <c r="L3" s="34"/>
    </row>
    <row r="4" spans="2:12" s="18" customFormat="1" ht="15" customHeight="1" thickBot="1">
      <c r="B4" s="53" t="s">
        <v>39</v>
      </c>
      <c r="C4" s="54"/>
      <c r="D4" s="54"/>
      <c r="E4" s="54"/>
      <c r="H4" s="33" t="s">
        <v>31</v>
      </c>
      <c r="I4" s="33" t="s">
        <v>96</v>
      </c>
      <c r="J4" s="33" t="s">
        <v>97</v>
      </c>
      <c r="K4" s="33" t="s">
        <v>98</v>
      </c>
      <c r="L4" s="33" t="s">
        <v>99</v>
      </c>
    </row>
    <row r="5" spans="2:5" s="18" customFormat="1" ht="12" customHeight="1" hidden="1" thickBot="1">
      <c r="B5" s="49" t="s">
        <v>30</v>
      </c>
      <c r="C5" s="50"/>
      <c r="D5" s="50"/>
      <c r="E5" s="19"/>
    </row>
    <row r="6" spans="2:12" s="18" customFormat="1" ht="23.25" customHeight="1" thickBot="1">
      <c r="B6" s="49" t="s">
        <v>40</v>
      </c>
      <c r="C6" s="50"/>
      <c r="D6" s="50"/>
      <c r="E6" s="19">
        <f>2.05*J6*12+J6*2*2.05+2.05*4*J6</f>
        <v>76644.98999999999</v>
      </c>
      <c r="H6" s="5">
        <v>215</v>
      </c>
      <c r="I6" s="5">
        <v>12219.93</v>
      </c>
      <c r="J6" s="5">
        <v>2077.1</v>
      </c>
      <c r="K6" s="5">
        <f>J6</f>
        <v>2077.1</v>
      </c>
      <c r="L6" s="6">
        <v>92</v>
      </c>
    </row>
    <row r="7" spans="2:5" s="18" customFormat="1" ht="36" customHeight="1">
      <c r="B7" s="49" t="s">
        <v>32</v>
      </c>
      <c r="C7" s="50"/>
      <c r="D7" s="50"/>
      <c r="E7" s="19">
        <f>(I6*2.05*2)</f>
        <v>50101.712999999996</v>
      </c>
    </row>
    <row r="8" spans="2:5" s="18" customFormat="1" ht="12" customHeight="1">
      <c r="B8" s="49" t="s">
        <v>33</v>
      </c>
      <c r="C8" s="50"/>
      <c r="D8" s="50"/>
      <c r="E8" s="19">
        <f>I6*2.05*2</f>
        <v>50101.712999999996</v>
      </c>
    </row>
    <row r="9" spans="2:5" s="18" customFormat="1" ht="12" customHeight="1" hidden="1">
      <c r="B9" s="49" t="s">
        <v>34</v>
      </c>
      <c r="C9" s="50"/>
      <c r="D9" s="50"/>
      <c r="E9" s="19"/>
    </row>
    <row r="10" spans="2:5" s="18" customFormat="1" ht="23.25" customHeight="1">
      <c r="B10" s="49" t="s">
        <v>35</v>
      </c>
      <c r="C10" s="50"/>
      <c r="D10" s="50"/>
      <c r="E10" s="19">
        <f>(3*121.53*2*I6/1000)*3</f>
        <v>26731.585672200003</v>
      </c>
    </row>
    <row r="11" spans="2:5" s="18" customFormat="1" ht="12" customHeight="1">
      <c r="B11" s="49" t="s">
        <v>16</v>
      </c>
      <c r="C11" s="50"/>
      <c r="D11" s="50"/>
      <c r="E11" s="19">
        <f>12*I6*1</f>
        <v>146639.16</v>
      </c>
    </row>
    <row r="12" spans="2:5" s="18" customFormat="1" ht="12" customHeight="1">
      <c r="B12" s="49" t="s">
        <v>18</v>
      </c>
      <c r="C12" s="50"/>
      <c r="D12" s="50"/>
      <c r="E12" s="19">
        <f>12*I6*(3.97+0.42)</f>
        <v>643745.9124000001</v>
      </c>
    </row>
    <row r="13" spans="2:5" s="18" customFormat="1" ht="12" customHeight="1">
      <c r="B13" s="49" t="s">
        <v>19</v>
      </c>
      <c r="C13" s="50"/>
      <c r="D13" s="50"/>
      <c r="E13" s="19">
        <f>1*L6*286.7*2</f>
        <v>52752.799999999996</v>
      </c>
    </row>
    <row r="14" spans="2:5" s="18" customFormat="1" ht="12" customHeight="1">
      <c r="B14" s="49" t="s">
        <v>17</v>
      </c>
      <c r="C14" s="50"/>
      <c r="D14" s="50"/>
      <c r="E14" s="19">
        <f>12*I6*0.54</f>
        <v>79185.14640000001</v>
      </c>
    </row>
    <row r="15" spans="2:5" s="18" customFormat="1" ht="12" customHeight="1">
      <c r="B15" s="42" t="s">
        <v>22</v>
      </c>
      <c r="C15" s="43"/>
      <c r="D15" s="43"/>
      <c r="E15" s="19">
        <f>4*6*2500/1.18</f>
        <v>50847.457627118645</v>
      </c>
    </row>
    <row r="16" spans="2:5" s="18" customFormat="1" ht="6" customHeight="1">
      <c r="B16" s="44" t="s">
        <v>21</v>
      </c>
      <c r="C16" s="45"/>
      <c r="D16" s="45"/>
      <c r="E16" s="48">
        <f>12*I6*0.74</f>
        <v>108512.9784</v>
      </c>
    </row>
    <row r="17" spans="2:5" s="18" customFormat="1" ht="6" customHeight="1">
      <c r="B17" s="46"/>
      <c r="C17" s="47"/>
      <c r="D17" s="47"/>
      <c r="E17" s="48"/>
    </row>
    <row r="18" spans="2:5" s="18" customFormat="1" ht="6" customHeight="1">
      <c r="B18" s="44" t="s">
        <v>36</v>
      </c>
      <c r="C18" s="45"/>
      <c r="D18" s="45"/>
      <c r="E18" s="48">
        <f>12*I6*1.89</f>
        <v>277148.0124</v>
      </c>
    </row>
    <row r="19" spans="2:5" s="18" customFormat="1" ht="6" customHeight="1">
      <c r="B19" s="46"/>
      <c r="C19" s="47"/>
      <c r="D19" s="47"/>
      <c r="E19" s="48"/>
    </row>
    <row r="20" spans="2:5" s="18" customFormat="1" ht="12" customHeight="1">
      <c r="B20" s="41" t="s">
        <v>41</v>
      </c>
      <c r="C20" s="41"/>
      <c r="D20" s="41"/>
      <c r="E20" s="20">
        <f>12*I6*0.37</f>
        <v>54256.4892</v>
      </c>
    </row>
    <row r="21" spans="2:5" s="18" customFormat="1" ht="12" customHeight="1">
      <c r="B21" s="41" t="s">
        <v>42</v>
      </c>
      <c r="C21" s="41"/>
      <c r="D21" s="41"/>
      <c r="E21" s="20">
        <f>H6*2*80%*2*137.35*0.38</f>
        <v>35908.784</v>
      </c>
    </row>
    <row r="22" spans="2:5" s="18" customFormat="1" ht="12" customHeight="1">
      <c r="B22" s="41" t="s">
        <v>43</v>
      </c>
      <c r="C22" s="41"/>
      <c r="D22" s="41"/>
      <c r="E22" s="20">
        <f>H6*80%*2*137.35*0.38</f>
        <v>17954.392</v>
      </c>
    </row>
    <row r="23" spans="2:5" s="18" customFormat="1" ht="12" customHeight="1">
      <c r="B23" s="41" t="s">
        <v>37</v>
      </c>
      <c r="C23" s="41"/>
      <c r="D23" s="41"/>
      <c r="E23" s="20">
        <f>4073.2*12*0.52</f>
        <v>25416.767999999996</v>
      </c>
    </row>
    <row r="24" spans="2:5" s="18" customFormat="1" ht="12" customHeight="1">
      <c r="B24" s="41" t="s">
        <v>44</v>
      </c>
      <c r="C24" s="41"/>
      <c r="D24" s="41"/>
      <c r="E24" s="30">
        <f>50*68.68*2</f>
        <v>6868.000000000001</v>
      </c>
    </row>
    <row r="25" spans="2:5" s="18" customFormat="1" ht="12" customHeight="1">
      <c r="B25" s="41" t="s">
        <v>4</v>
      </c>
      <c r="C25" s="41"/>
      <c r="D25" s="41"/>
      <c r="E25" s="30">
        <f>57*68.68*2</f>
        <v>7829.52</v>
      </c>
    </row>
    <row r="26" spans="2:5" s="18" customFormat="1" ht="12" customHeight="1">
      <c r="B26" s="41" t="s">
        <v>45</v>
      </c>
      <c r="C26" s="41"/>
      <c r="D26" s="41"/>
      <c r="E26" s="30">
        <f>32*68.68*2</f>
        <v>4395.52</v>
      </c>
    </row>
    <row r="27" spans="2:5" s="18" customFormat="1" ht="12" customHeight="1">
      <c r="B27" s="40" t="s">
        <v>48</v>
      </c>
      <c r="C27" s="40"/>
      <c r="D27" s="40"/>
      <c r="E27" s="30">
        <v>17374.52</v>
      </c>
    </row>
    <row r="28" spans="2:5" s="18" customFormat="1" ht="12" customHeight="1">
      <c r="B28" s="41" t="s">
        <v>38</v>
      </c>
      <c r="C28" s="41"/>
      <c r="D28" s="41"/>
      <c r="E28" s="20">
        <f>12000</f>
        <v>12000</v>
      </c>
    </row>
    <row r="29" spans="2:5" s="11" customFormat="1" ht="12" customHeight="1">
      <c r="B29" s="37" t="s">
        <v>6</v>
      </c>
      <c r="C29" s="37"/>
      <c r="D29" s="37"/>
      <c r="E29" s="30">
        <f>80.14*158</f>
        <v>12662.12</v>
      </c>
    </row>
    <row r="30" spans="2:5" ht="12" customHeight="1">
      <c r="B30" s="37" t="s">
        <v>49</v>
      </c>
      <c r="C30" s="37"/>
      <c r="D30" s="37"/>
      <c r="E30" s="31">
        <f>7*цены!E15</f>
        <v>988.54</v>
      </c>
    </row>
    <row r="31" spans="2:5" ht="12" customHeight="1">
      <c r="B31" s="37" t="s">
        <v>50</v>
      </c>
      <c r="C31" s="37"/>
      <c r="D31" s="37"/>
      <c r="E31" s="31">
        <f>61*цены!E16</f>
        <v>9795.380000000001</v>
      </c>
    </row>
    <row r="32" spans="2:5" s="11" customFormat="1" ht="12" customHeight="1">
      <c r="B32" s="37" t="s">
        <v>75</v>
      </c>
      <c r="C32" s="37"/>
      <c r="D32" s="37"/>
      <c r="E32" s="31">
        <f>21*187.03</f>
        <v>3927.63</v>
      </c>
    </row>
    <row r="33" spans="2:5" ht="12" customHeight="1">
      <c r="B33" s="37" t="s">
        <v>51</v>
      </c>
      <c r="C33" s="37"/>
      <c r="D33" s="37"/>
      <c r="E33" s="31">
        <f>22*цены!E17</f>
        <v>1100</v>
      </c>
    </row>
    <row r="34" spans="2:5" ht="12" customHeight="1">
      <c r="B34" s="37" t="s">
        <v>52</v>
      </c>
      <c r="C34" s="37"/>
      <c r="D34" s="37"/>
      <c r="E34" s="31">
        <f>цены!E18*24</f>
        <v>13410</v>
      </c>
    </row>
    <row r="35" spans="2:5" s="11" customFormat="1" ht="12" customHeight="1">
      <c r="B35" s="37" t="s">
        <v>74</v>
      </c>
      <c r="C35" s="37"/>
      <c r="D35" s="37"/>
      <c r="E35" s="31">
        <f>1*3490.68</f>
        <v>3490.68</v>
      </c>
    </row>
    <row r="36" spans="2:5" ht="12" customHeight="1">
      <c r="B36" s="37" t="s">
        <v>10</v>
      </c>
      <c r="C36" s="37"/>
      <c r="D36" s="37"/>
      <c r="E36" s="31">
        <f>3*цены!E19</f>
        <v>336</v>
      </c>
    </row>
    <row r="37" spans="2:5" s="11" customFormat="1" ht="12" customHeight="1">
      <c r="B37" s="37" t="s">
        <v>12</v>
      </c>
      <c r="C37" s="37"/>
      <c r="D37" s="37"/>
      <c r="E37" s="31">
        <f>цены!E14*3</f>
        <v>5098.53</v>
      </c>
    </row>
    <row r="38" spans="2:5" ht="12" customHeight="1">
      <c r="B38" s="37" t="s">
        <v>69</v>
      </c>
      <c r="C38" s="37"/>
      <c r="D38" s="37"/>
      <c r="E38" s="31">
        <f>2*874.4</f>
        <v>1748.8</v>
      </c>
    </row>
    <row r="39" spans="2:5" s="11" customFormat="1" ht="12" customHeight="1">
      <c r="B39" s="37" t="s">
        <v>70</v>
      </c>
      <c r="C39" s="37"/>
      <c r="D39" s="37"/>
      <c r="E39" s="31">
        <f>6*969.7</f>
        <v>5818.200000000001</v>
      </c>
    </row>
    <row r="40" spans="2:5" s="11" customFormat="1" ht="12" customHeight="1">
      <c r="B40" s="37" t="s">
        <v>72</v>
      </c>
      <c r="C40" s="37"/>
      <c r="D40" s="37"/>
      <c r="E40" s="31">
        <f>6*1265.05</f>
        <v>7590.299999999999</v>
      </c>
    </row>
    <row r="41" spans="2:5" s="11" customFormat="1" ht="12" customHeight="1">
      <c r="B41" s="37" t="s">
        <v>71</v>
      </c>
      <c r="C41" s="37"/>
      <c r="D41" s="37"/>
      <c r="E41" s="31">
        <f>1*4039</f>
        <v>4039</v>
      </c>
    </row>
    <row r="42" spans="2:5" ht="12" customHeight="1">
      <c r="B42" s="37" t="s">
        <v>67</v>
      </c>
      <c r="C42" s="37"/>
      <c r="D42" s="37"/>
      <c r="E42" s="31">
        <f>893.34*2</f>
        <v>1786.68</v>
      </c>
    </row>
    <row r="43" spans="2:5" s="11" customFormat="1" ht="12" customHeight="1">
      <c r="B43" s="37" t="s">
        <v>27</v>
      </c>
      <c r="C43" s="37"/>
      <c r="D43" s="37"/>
      <c r="E43" s="31">
        <f>2*цены!E27</f>
        <v>1154.36</v>
      </c>
    </row>
    <row r="44" spans="2:5" ht="12" customHeight="1">
      <c r="B44" s="37" t="s">
        <v>14</v>
      </c>
      <c r="C44" s="37"/>
      <c r="D44" s="37"/>
      <c r="E44" s="31">
        <f>17.5*цены!E28</f>
        <v>11007.85</v>
      </c>
    </row>
    <row r="45" spans="2:5" s="11" customFormat="1" ht="12" customHeight="1">
      <c r="B45" s="37" t="s">
        <v>5</v>
      </c>
      <c r="C45" s="37"/>
      <c r="D45" s="37"/>
      <c r="E45" s="31">
        <f>2*цены!E29</f>
        <v>1457.4</v>
      </c>
    </row>
    <row r="46" spans="2:5" ht="12" customHeight="1">
      <c r="B46" s="37" t="s">
        <v>55</v>
      </c>
      <c r="C46" s="37"/>
      <c r="D46" s="37"/>
      <c r="E46" s="31">
        <f>6*цены!E30</f>
        <v>4701.42</v>
      </c>
    </row>
    <row r="47" spans="2:5" s="11" customFormat="1" ht="12" customHeight="1">
      <c r="B47" s="37" t="s">
        <v>78</v>
      </c>
      <c r="C47" s="37"/>
      <c r="D47" s="37"/>
      <c r="E47" s="31">
        <f>6*5*цены!E68</f>
        <v>15536.1</v>
      </c>
    </row>
    <row r="48" spans="2:5" ht="12" customHeight="1">
      <c r="B48" s="37" t="s">
        <v>3</v>
      </c>
      <c r="C48" s="37"/>
      <c r="D48" s="37"/>
      <c r="E48" s="31">
        <f>10*цены!E40</f>
        <v>4823.8</v>
      </c>
    </row>
    <row r="49" spans="2:5" s="11" customFormat="1" ht="12" customHeight="1">
      <c r="B49" s="37" t="s">
        <v>61</v>
      </c>
      <c r="C49" s="37"/>
      <c r="D49" s="37"/>
      <c r="E49" s="31">
        <f>8*цены!E49</f>
        <v>12906.560000000001</v>
      </c>
    </row>
    <row r="50" spans="2:5" ht="12" customHeight="1">
      <c r="B50" s="37" t="s">
        <v>46</v>
      </c>
      <c r="C50" s="37"/>
      <c r="D50" s="37"/>
      <c r="E50" s="31">
        <f>9*цены!E51</f>
        <v>15854.057102905526</v>
      </c>
    </row>
    <row r="51" spans="2:5" ht="12" customHeight="1">
      <c r="B51" s="37" t="s">
        <v>63</v>
      </c>
      <c r="C51" s="37"/>
      <c r="D51" s="37"/>
      <c r="E51" s="31">
        <v>937.95</v>
      </c>
    </row>
    <row r="52" spans="2:5" ht="12" customHeight="1">
      <c r="B52" s="37" t="s">
        <v>64</v>
      </c>
      <c r="C52" s="37"/>
      <c r="D52" s="37"/>
      <c r="E52" s="30">
        <f>6*190.69*3</f>
        <v>3432.4199999999996</v>
      </c>
    </row>
    <row r="53" spans="2:5" ht="12" customHeight="1">
      <c r="B53" s="37" t="s">
        <v>65</v>
      </c>
      <c r="C53" s="37"/>
      <c r="D53" s="37"/>
      <c r="E53" s="31">
        <f>4*1772.17</f>
        <v>7088.68</v>
      </c>
    </row>
    <row r="54" spans="2:5" ht="12" customHeight="1">
      <c r="B54" s="37" t="s">
        <v>66</v>
      </c>
      <c r="C54" s="37"/>
      <c r="D54" s="37"/>
      <c r="E54" s="31">
        <f>9054.49+29159.44</f>
        <v>38213.93</v>
      </c>
    </row>
    <row r="55" spans="2:5" ht="12" customHeight="1">
      <c r="B55" s="37" t="s">
        <v>9</v>
      </c>
      <c r="C55" s="37"/>
      <c r="D55" s="37"/>
      <c r="E55" s="31">
        <f>3*1900</f>
        <v>5700</v>
      </c>
    </row>
    <row r="56" spans="2:5" ht="12" customHeight="1">
      <c r="B56" s="37" t="s">
        <v>68</v>
      </c>
      <c r="C56" s="37"/>
      <c r="D56" s="37"/>
      <c r="E56" s="31">
        <v>5593.18</v>
      </c>
    </row>
    <row r="57" spans="2:5" s="11" customFormat="1" ht="12" customHeight="1">
      <c r="B57" s="37" t="s">
        <v>73</v>
      </c>
      <c r="C57" s="37"/>
      <c r="D57" s="37"/>
      <c r="E57" s="31">
        <f>223.42*8*4</f>
        <v>7149.44</v>
      </c>
    </row>
    <row r="58" spans="2:5" s="11" customFormat="1" ht="12" customHeight="1">
      <c r="B58" s="37" t="s">
        <v>77</v>
      </c>
      <c r="C58" s="37"/>
      <c r="D58" s="37"/>
      <c r="E58" s="31">
        <f>4*цены!E67</f>
        <v>5585.16</v>
      </c>
    </row>
    <row r="59" spans="2:5" s="11" customFormat="1" ht="12" customHeight="1">
      <c r="B59" s="37" t="s">
        <v>79</v>
      </c>
      <c r="C59" s="37"/>
      <c r="D59" s="37"/>
      <c r="E59" s="31">
        <f>4809.69</f>
        <v>4809.69</v>
      </c>
    </row>
    <row r="60" spans="2:5" s="4" customFormat="1" ht="12" customHeight="1">
      <c r="B60" s="9"/>
      <c r="C60" s="9"/>
      <c r="D60" s="9"/>
      <c r="E60" s="10">
        <f>SUM(E6:E59)</f>
        <v>1962159.3192022236</v>
      </c>
    </row>
    <row r="61" spans="3:8" ht="12" customHeight="1">
      <c r="C61" s="14" t="s">
        <v>93</v>
      </c>
      <c r="D61" s="38">
        <f>'[2]Лист2'!$D$64</f>
        <v>2336460.68</v>
      </c>
      <c r="E61" s="39"/>
      <c r="H61" s="7"/>
    </row>
    <row r="62" spans="3:5" ht="12" customHeight="1">
      <c r="C62" s="2" t="s">
        <v>8</v>
      </c>
      <c r="D62" s="35">
        <f>'[2]Лист2'!$E$64</f>
        <v>2310587.46</v>
      </c>
      <c r="E62" s="36"/>
    </row>
    <row r="63" spans="3:8" ht="12" customHeight="1">
      <c r="C63" s="14" t="s">
        <v>92</v>
      </c>
      <c r="D63" s="29">
        <f>E60</f>
        <v>1962159.3192022236</v>
      </c>
      <c r="E63" s="8">
        <f>D63*1.18</f>
        <v>2315347.9966586237</v>
      </c>
      <c r="H63" s="17"/>
    </row>
    <row r="64" s="4" customFormat="1" ht="14.25" customHeight="1"/>
    <row r="65" s="4" customFormat="1" ht="24" customHeight="1"/>
    <row r="66" s="4" customFormat="1" ht="12" customHeight="1"/>
    <row r="67" ht="21" customHeight="1">
      <c r="E67" s="1"/>
    </row>
    <row r="68" ht="15" customHeight="1">
      <c r="E68" s="1"/>
    </row>
    <row r="69" ht="12" customHeight="1" hidden="1" thickBot="1">
      <c r="E69" s="1"/>
    </row>
    <row r="70" ht="25.5" customHeight="1">
      <c r="E70" s="1"/>
    </row>
    <row r="71" ht="36" customHeight="1">
      <c r="E71" s="1"/>
    </row>
    <row r="72" ht="12" customHeight="1">
      <c r="E72" s="1"/>
    </row>
    <row r="73" ht="12" customHeight="1" hidden="1">
      <c r="E73" s="1"/>
    </row>
    <row r="74" ht="12" customHeight="1">
      <c r="E74" s="1"/>
    </row>
    <row r="75" ht="12" customHeight="1">
      <c r="E75" s="1"/>
    </row>
    <row r="76" ht="12" customHeight="1">
      <c r="E76" s="1"/>
    </row>
    <row r="77" ht="12" customHeight="1">
      <c r="E77" s="1"/>
    </row>
    <row r="78" ht="12" customHeight="1">
      <c r="E78" s="1"/>
    </row>
    <row r="79" ht="12" customHeight="1">
      <c r="E79" s="1"/>
    </row>
    <row r="80" ht="6" customHeight="1">
      <c r="E80" s="1"/>
    </row>
    <row r="81" ht="6" customHeight="1">
      <c r="E81" s="1"/>
    </row>
    <row r="82" ht="6" customHeight="1">
      <c r="E82" s="1"/>
    </row>
    <row r="83" ht="6" customHeight="1">
      <c r="E83" s="1"/>
    </row>
    <row r="84" s="13" customFormat="1" ht="12" customHeight="1"/>
    <row r="85" ht="12" customHeight="1">
      <c r="E85" s="1"/>
    </row>
    <row r="86" ht="12" customHeight="1">
      <c r="E86" s="1"/>
    </row>
    <row r="87" ht="12" customHeight="1">
      <c r="E87" s="1"/>
    </row>
    <row r="88" ht="12" customHeight="1">
      <c r="E88" s="1"/>
    </row>
    <row r="89" ht="12" customHeight="1">
      <c r="E89" s="1"/>
    </row>
    <row r="90" ht="12" customHeight="1">
      <c r="E90" s="1"/>
    </row>
    <row r="91" s="13" customFormat="1" ht="12" customHeight="1"/>
    <row r="92" s="13" customFormat="1" ht="12" customHeight="1"/>
    <row r="93" s="13" customFormat="1" ht="12" customHeight="1"/>
    <row r="94" s="13" customFormat="1" ht="12" customHeight="1"/>
    <row r="95" s="13" customFormat="1" ht="12" customHeight="1"/>
    <row r="96" s="13" customFormat="1" ht="12" customHeight="1"/>
    <row r="97" s="12" customFormat="1" ht="12" customHeight="1"/>
    <row r="98" s="13" customFormat="1" ht="12" customHeight="1"/>
    <row r="99" s="16" customFormat="1" ht="12" customHeight="1"/>
    <row r="100" s="15" customFormat="1" ht="12" customHeight="1"/>
    <row r="101" s="15" customFormat="1" ht="12" customHeight="1"/>
    <row r="102" s="15" customFormat="1" ht="12" customHeight="1"/>
    <row r="103" s="4" customFormat="1" ht="12" customHeight="1"/>
    <row r="104" ht="12" customHeight="1">
      <c r="E104" s="1"/>
    </row>
    <row r="105" ht="12" customHeight="1">
      <c r="E105" s="1"/>
    </row>
    <row r="106" ht="12" customHeight="1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  <row r="115" ht="15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0" ht="15">
      <c r="E120" s="1"/>
    </row>
    <row r="121" ht="15">
      <c r="E121" s="1"/>
    </row>
    <row r="122" ht="15">
      <c r="E122" s="1"/>
    </row>
    <row r="123" ht="15">
      <c r="E123" s="1"/>
    </row>
    <row r="124" ht="15">
      <c r="E124" s="1"/>
    </row>
    <row r="125" ht="15">
      <c r="E125" s="1"/>
    </row>
    <row r="126" ht="15">
      <c r="E126" s="1"/>
    </row>
    <row r="127" ht="15">
      <c r="E127" s="1"/>
    </row>
    <row r="128" ht="15">
      <c r="E128" s="1"/>
    </row>
    <row r="129" ht="15">
      <c r="E129" s="1"/>
    </row>
    <row r="130" ht="15">
      <c r="E130" s="1"/>
    </row>
    <row r="131" ht="15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  <row r="138" ht="15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1"/>
    </row>
    <row r="144" ht="15">
      <c r="E144" s="1"/>
    </row>
    <row r="145" ht="15">
      <c r="E145" s="1"/>
    </row>
    <row r="146" ht="15">
      <c r="E146" s="1"/>
    </row>
    <row r="147" ht="15">
      <c r="E147" s="1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  <row r="179" ht="15">
      <c r="E179" s="1"/>
    </row>
    <row r="180" ht="15">
      <c r="E180" s="1"/>
    </row>
    <row r="181" ht="15">
      <c r="E181" s="1"/>
    </row>
    <row r="182" ht="15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ht="15">
      <c r="E187" s="1"/>
    </row>
    <row r="188" ht="15">
      <c r="E188" s="1"/>
    </row>
    <row r="189" ht="15">
      <c r="E189" s="1"/>
    </row>
    <row r="190" ht="15">
      <c r="E190" s="1"/>
    </row>
    <row r="191" ht="15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  <row r="205" ht="15">
      <c r="E205" s="1"/>
    </row>
    <row r="206" ht="15">
      <c r="E206" s="1"/>
    </row>
    <row r="207" ht="15">
      <c r="E207" s="1"/>
    </row>
    <row r="208" ht="15">
      <c r="E208" s="1"/>
    </row>
    <row r="209" ht="15">
      <c r="E209" s="1"/>
    </row>
    <row r="210" ht="15">
      <c r="E210" s="1"/>
    </row>
    <row r="211" ht="15">
      <c r="E211" s="1"/>
    </row>
    <row r="212" ht="15">
      <c r="E212" s="1"/>
    </row>
    <row r="213" ht="15">
      <c r="E213" s="1"/>
    </row>
    <row r="214" ht="15">
      <c r="E214" s="1"/>
    </row>
    <row r="215" ht="15">
      <c r="E215" s="1"/>
    </row>
    <row r="216" ht="15">
      <c r="E216" s="1"/>
    </row>
    <row r="217" ht="15">
      <c r="E217" s="1"/>
    </row>
    <row r="218" ht="15">
      <c r="E218" s="1"/>
    </row>
    <row r="219" ht="15">
      <c r="E219" s="1"/>
    </row>
    <row r="220" ht="15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</sheetData>
  <sheetProtection password="CCE3" sheet="1" objects="1" scenarios="1" selectLockedCells="1" selectUnlockedCells="1"/>
  <mergeCells count="61">
    <mergeCell ref="B43:D43"/>
    <mergeCell ref="B44:D44"/>
    <mergeCell ref="A1:G1"/>
    <mergeCell ref="B49:D49"/>
    <mergeCell ref="B57:D57"/>
    <mergeCell ref="B47:D47"/>
    <mergeCell ref="B58:D58"/>
    <mergeCell ref="B37:D37"/>
    <mergeCell ref="B40:D40"/>
    <mergeCell ref="B35:D35"/>
    <mergeCell ref="B32:D32"/>
    <mergeCell ref="B3:D3"/>
    <mergeCell ref="B4:E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7"/>
    <mergeCell ref="E16:E17"/>
    <mergeCell ref="B18:D19"/>
    <mergeCell ref="E18:E19"/>
    <mergeCell ref="B20:D20"/>
    <mergeCell ref="B21:D21"/>
    <mergeCell ref="B22:D22"/>
    <mergeCell ref="B24:D24"/>
    <mergeCell ref="B23:D23"/>
    <mergeCell ref="B25:D25"/>
    <mergeCell ref="B26:D26"/>
    <mergeCell ref="B45:D45"/>
    <mergeCell ref="B39:D39"/>
    <mergeCell ref="B27:D27"/>
    <mergeCell ref="B30:D30"/>
    <mergeCell ref="B31:D31"/>
    <mergeCell ref="B33:D33"/>
    <mergeCell ref="B34:D34"/>
    <mergeCell ref="B36:D36"/>
    <mergeCell ref="B28:D28"/>
    <mergeCell ref="B29:D29"/>
    <mergeCell ref="B46:D46"/>
    <mergeCell ref="B48:D48"/>
    <mergeCell ref="B50:D50"/>
    <mergeCell ref="B51:D51"/>
    <mergeCell ref="B52:D52"/>
    <mergeCell ref="B53:D53"/>
    <mergeCell ref="H3:L3"/>
    <mergeCell ref="D62:E62"/>
    <mergeCell ref="B41:D41"/>
    <mergeCell ref="B59:D59"/>
    <mergeCell ref="B54:D54"/>
    <mergeCell ref="B55:D55"/>
    <mergeCell ref="B42:D42"/>
    <mergeCell ref="B56:D56"/>
    <mergeCell ref="B38:D38"/>
    <mergeCell ref="D61:E61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3" width="9.140625" style="24" customWidth="1"/>
    <col min="4" max="4" width="22.7109375" style="24" customWidth="1"/>
    <col min="5" max="5" width="11.421875" style="24" bestFit="1" customWidth="1"/>
    <col min="6" max="16384" width="9.140625" style="24" customWidth="1"/>
  </cols>
  <sheetData>
    <row r="1" spans="2:5" s="21" customFormat="1" ht="37.5" customHeight="1">
      <c r="B1" s="56" t="s">
        <v>40</v>
      </c>
      <c r="C1" s="56"/>
      <c r="D1" s="56"/>
      <c r="E1" s="21">
        <v>2.05</v>
      </c>
    </row>
    <row r="2" spans="2:5" s="21" customFormat="1" ht="46.5" customHeight="1">
      <c r="B2" s="56" t="s">
        <v>32</v>
      </c>
      <c r="C2" s="56"/>
      <c r="D2" s="56"/>
      <c r="E2" s="21">
        <v>2.05</v>
      </c>
    </row>
    <row r="3" spans="2:5" s="21" customFormat="1" ht="12" customHeight="1">
      <c r="B3" s="56" t="s">
        <v>33</v>
      </c>
      <c r="C3" s="56"/>
      <c r="D3" s="56"/>
      <c r="E3" s="21">
        <v>2.05</v>
      </c>
    </row>
    <row r="4" spans="2:5" s="21" customFormat="1" ht="22.5" customHeight="1">
      <c r="B4" s="56" t="s">
        <v>35</v>
      </c>
      <c r="C4" s="56"/>
      <c r="D4" s="56"/>
      <c r="E4" s="22">
        <v>121.53</v>
      </c>
    </row>
    <row r="5" spans="2:5" s="21" customFormat="1" ht="12" customHeight="1">
      <c r="B5" s="56" t="s">
        <v>16</v>
      </c>
      <c r="C5" s="56"/>
      <c r="D5" s="56"/>
      <c r="E5" s="22">
        <v>0.76</v>
      </c>
    </row>
    <row r="6" spans="2:5" s="21" customFormat="1" ht="12" customHeight="1">
      <c r="B6" s="56" t="s">
        <v>18</v>
      </c>
      <c r="C6" s="56"/>
      <c r="D6" s="56"/>
      <c r="E6" s="22">
        <v>4.53</v>
      </c>
    </row>
    <row r="7" spans="2:5" s="21" customFormat="1" ht="12" customHeight="1">
      <c r="B7" s="56" t="s">
        <v>19</v>
      </c>
      <c r="C7" s="56"/>
      <c r="D7" s="56"/>
      <c r="E7" s="22">
        <v>286.7</v>
      </c>
    </row>
    <row r="8" spans="2:5" s="21" customFormat="1" ht="22.5" customHeight="1">
      <c r="B8" s="56" t="s">
        <v>41</v>
      </c>
      <c r="C8" s="56"/>
      <c r="D8" s="56"/>
      <c r="E8" s="22">
        <v>0.37</v>
      </c>
    </row>
    <row r="9" spans="2:5" s="21" customFormat="1" ht="12" customHeight="1">
      <c r="B9" s="56" t="s">
        <v>17</v>
      </c>
      <c r="C9" s="56"/>
      <c r="D9" s="56"/>
      <c r="E9" s="22">
        <v>0.54</v>
      </c>
    </row>
    <row r="10" spans="2:5" s="21" customFormat="1" ht="12" customHeight="1">
      <c r="B10" s="56"/>
      <c r="C10" s="56"/>
      <c r="D10" s="56"/>
      <c r="E10" s="22"/>
    </row>
    <row r="11" spans="2:5" s="21" customFormat="1" ht="12" customHeight="1">
      <c r="B11" s="56"/>
      <c r="C11" s="56"/>
      <c r="D11" s="56"/>
      <c r="E11" s="22"/>
    </row>
    <row r="12" ht="15">
      <c r="B12" s="23" t="s">
        <v>53</v>
      </c>
    </row>
    <row r="13" spans="2:5" s="21" customFormat="1" ht="12" customHeight="1">
      <c r="B13" s="56" t="s">
        <v>6</v>
      </c>
      <c r="C13" s="56"/>
      <c r="D13" s="56"/>
      <c r="E13" s="25">
        <f>80.14</f>
        <v>80.14</v>
      </c>
    </row>
    <row r="14" spans="2:5" s="21" customFormat="1" ht="12" customHeight="1">
      <c r="B14" s="56" t="s">
        <v>54</v>
      </c>
      <c r="C14" s="56"/>
      <c r="D14" s="56"/>
      <c r="E14" s="25">
        <f>1271+428.51</f>
        <v>1699.51</v>
      </c>
    </row>
    <row r="15" spans="2:5" s="21" customFormat="1" ht="12" customHeight="1">
      <c r="B15" s="56" t="s">
        <v>49</v>
      </c>
      <c r="C15" s="56"/>
      <c r="D15" s="56"/>
      <c r="E15" s="22">
        <v>141.22</v>
      </c>
    </row>
    <row r="16" spans="2:5" s="21" customFormat="1" ht="12" customHeight="1">
      <c r="B16" s="56" t="s">
        <v>50</v>
      </c>
      <c r="C16" s="56"/>
      <c r="D16" s="56"/>
      <c r="E16" s="22">
        <v>160.58</v>
      </c>
    </row>
    <row r="17" spans="2:5" s="21" customFormat="1" ht="12" customHeight="1">
      <c r="B17" s="56" t="s">
        <v>51</v>
      </c>
      <c r="C17" s="56"/>
      <c r="D17" s="56"/>
      <c r="E17" s="22">
        <v>50</v>
      </c>
    </row>
    <row r="18" spans="2:5" s="21" customFormat="1" ht="12" customHeight="1">
      <c r="B18" s="56" t="s">
        <v>52</v>
      </c>
      <c r="C18" s="56"/>
      <c r="D18" s="56"/>
      <c r="E18" s="22">
        <v>558.75</v>
      </c>
    </row>
    <row r="19" spans="2:5" s="21" customFormat="1" ht="12" customHeight="1">
      <c r="B19" s="56" t="s">
        <v>10</v>
      </c>
      <c r="C19" s="56"/>
      <c r="D19" s="56"/>
      <c r="E19" s="22">
        <v>112</v>
      </c>
    </row>
    <row r="20" spans="2:5" s="21" customFormat="1" ht="12" customHeight="1">
      <c r="B20" s="56" t="s">
        <v>10</v>
      </c>
      <c r="C20" s="56"/>
      <c r="D20" s="56"/>
      <c r="E20" s="22">
        <v>112</v>
      </c>
    </row>
    <row r="21" spans="2:5" s="21" customFormat="1" ht="12" customHeight="1">
      <c r="B21" s="56" t="s">
        <v>80</v>
      </c>
      <c r="C21" s="56"/>
      <c r="D21" s="56"/>
      <c r="E21" s="22">
        <v>731.09</v>
      </c>
    </row>
    <row r="22" spans="2:5" s="21" customFormat="1" ht="36" customHeight="1">
      <c r="B22" s="56" t="s">
        <v>81</v>
      </c>
      <c r="C22" s="56"/>
      <c r="D22" s="56"/>
      <c r="E22" s="22">
        <v>542.01</v>
      </c>
    </row>
    <row r="23" spans="2:5" s="21" customFormat="1" ht="12" customHeight="1">
      <c r="B23" s="56" t="s">
        <v>25</v>
      </c>
      <c r="C23" s="56"/>
      <c r="D23" s="56"/>
      <c r="E23" s="22">
        <v>3820</v>
      </c>
    </row>
    <row r="24" spans="2:5" s="21" customFormat="1" ht="12" customHeight="1">
      <c r="B24" s="56" t="s">
        <v>82</v>
      </c>
      <c r="C24" s="56"/>
      <c r="D24" s="56"/>
      <c r="E24" s="22">
        <v>556.16</v>
      </c>
    </row>
    <row r="25" spans="2:5" s="21" customFormat="1" ht="12" customHeight="1">
      <c r="B25" s="56" t="s">
        <v>90</v>
      </c>
      <c r="C25" s="56"/>
      <c r="D25" s="56"/>
      <c r="E25" s="22">
        <v>580.1</v>
      </c>
    </row>
    <row r="26" spans="2:5" s="21" customFormat="1" ht="12" customHeight="1">
      <c r="B26" s="26"/>
      <c r="C26" s="26"/>
      <c r="D26" s="26"/>
      <c r="E26" s="22"/>
    </row>
    <row r="27" spans="2:5" s="21" customFormat="1" ht="25.5" customHeight="1">
      <c r="B27" s="56" t="s">
        <v>27</v>
      </c>
      <c r="C27" s="56"/>
      <c r="D27" s="56"/>
      <c r="E27" s="22">
        <v>577.18</v>
      </c>
    </row>
    <row r="28" spans="2:5" s="21" customFormat="1" ht="24.75" customHeight="1">
      <c r="B28" s="56" t="s">
        <v>14</v>
      </c>
      <c r="C28" s="56"/>
      <c r="D28" s="56"/>
      <c r="E28" s="22">
        <v>629.02</v>
      </c>
    </row>
    <row r="29" spans="2:5" s="21" customFormat="1" ht="24.75" customHeight="1">
      <c r="B29" s="56" t="s">
        <v>5</v>
      </c>
      <c r="C29" s="56"/>
      <c r="D29" s="56"/>
      <c r="E29" s="22">
        <v>728.7</v>
      </c>
    </row>
    <row r="30" spans="2:5" s="21" customFormat="1" ht="24.75" customHeight="1">
      <c r="B30" s="56" t="s">
        <v>55</v>
      </c>
      <c r="C30" s="56"/>
      <c r="D30" s="56"/>
      <c r="E30" s="22">
        <v>783.57</v>
      </c>
    </row>
    <row r="31" spans="2:5" s="21" customFormat="1" ht="24.75" customHeight="1">
      <c r="B31" s="56" t="s">
        <v>20</v>
      </c>
      <c r="C31" s="56"/>
      <c r="D31" s="56"/>
      <c r="E31" s="22">
        <v>907.6</v>
      </c>
    </row>
    <row r="32" spans="2:5" s="21" customFormat="1" ht="24.75" customHeight="1">
      <c r="B32" s="56" t="s">
        <v>24</v>
      </c>
      <c r="C32" s="56"/>
      <c r="D32" s="56"/>
      <c r="E32" s="22">
        <v>1098.59</v>
      </c>
    </row>
    <row r="33" spans="2:5" s="21" customFormat="1" ht="24.75" customHeight="1">
      <c r="B33" s="56" t="s">
        <v>28</v>
      </c>
      <c r="C33" s="56"/>
      <c r="D33" s="56"/>
      <c r="E33" s="22">
        <v>1917.18</v>
      </c>
    </row>
    <row r="34" spans="2:5" s="21" customFormat="1" ht="24.75" customHeight="1">
      <c r="B34" s="56" t="s">
        <v>56</v>
      </c>
      <c r="C34" s="56"/>
      <c r="D34" s="56"/>
      <c r="E34" s="22">
        <f>E33</f>
        <v>1917.18</v>
      </c>
    </row>
    <row r="35" spans="2:5" s="21" customFormat="1" ht="12" customHeight="1">
      <c r="B35" s="56"/>
      <c r="C35" s="56"/>
      <c r="D35" s="56"/>
      <c r="E35" s="22"/>
    </row>
    <row r="36" spans="2:5" s="21" customFormat="1" ht="12" customHeight="1">
      <c r="B36" s="56"/>
      <c r="C36" s="56"/>
      <c r="D36" s="56"/>
      <c r="E36" s="22"/>
    </row>
    <row r="37" spans="2:5" s="21" customFormat="1" ht="42" customHeight="1">
      <c r="B37" s="56" t="s">
        <v>15</v>
      </c>
      <c r="C37" s="56"/>
      <c r="D37" s="56"/>
      <c r="E37" s="22">
        <v>1285.22</v>
      </c>
    </row>
    <row r="38" spans="2:5" s="21" customFormat="1" ht="24.75" customHeight="1">
      <c r="B38" s="56" t="s">
        <v>7</v>
      </c>
      <c r="C38" s="56"/>
      <c r="D38" s="56"/>
      <c r="E38" s="22">
        <v>223.42</v>
      </c>
    </row>
    <row r="39" spans="2:5" s="21" customFormat="1" ht="24.75" customHeight="1">
      <c r="B39" s="27"/>
      <c r="C39" s="27"/>
      <c r="D39" s="27"/>
      <c r="E39" s="22"/>
    </row>
    <row r="40" spans="2:5" s="21" customFormat="1" ht="22.5" customHeight="1">
      <c r="B40" s="56" t="s">
        <v>3</v>
      </c>
      <c r="C40" s="56"/>
      <c r="D40" s="56"/>
      <c r="E40" s="22">
        <v>482.38</v>
      </c>
    </row>
    <row r="41" spans="2:5" s="21" customFormat="1" ht="22.5" customHeight="1">
      <c r="B41" s="27"/>
      <c r="C41" s="27"/>
      <c r="D41" s="27"/>
      <c r="E41" s="22"/>
    </row>
    <row r="42" spans="2:5" s="21" customFormat="1" ht="37.5" customHeight="1">
      <c r="B42" s="56" t="s">
        <v>26</v>
      </c>
      <c r="C42" s="56"/>
      <c r="D42" s="56"/>
      <c r="E42" s="22">
        <v>1541.75</v>
      </c>
    </row>
    <row r="43" spans="2:5" s="21" customFormat="1" ht="37.5" customHeight="1">
      <c r="B43" s="56" t="s">
        <v>2</v>
      </c>
      <c r="C43" s="56"/>
      <c r="D43" s="56"/>
      <c r="E43" s="22">
        <v>1730.92</v>
      </c>
    </row>
    <row r="44" spans="2:5" s="21" customFormat="1" ht="37.5" customHeight="1">
      <c r="B44" s="56" t="s">
        <v>23</v>
      </c>
      <c r="C44" s="56"/>
      <c r="D44" s="56"/>
      <c r="E44" s="22">
        <v>2554.33</v>
      </c>
    </row>
    <row r="45" spans="2:5" s="21" customFormat="1" ht="37.5" customHeight="1">
      <c r="B45" s="56" t="s">
        <v>58</v>
      </c>
      <c r="C45" s="56"/>
      <c r="D45" s="56"/>
      <c r="E45" s="22">
        <v>2623.43</v>
      </c>
    </row>
    <row r="46" spans="2:5" s="21" customFormat="1" ht="37.5" customHeight="1">
      <c r="B46" s="56" t="s">
        <v>57</v>
      </c>
      <c r="C46" s="56"/>
      <c r="D46" s="56"/>
      <c r="E46" s="22">
        <v>2719.26</v>
      </c>
    </row>
    <row r="47" spans="2:5" s="21" customFormat="1" ht="14.25" customHeight="1">
      <c r="B47" s="56" t="s">
        <v>59</v>
      </c>
      <c r="C47" s="56"/>
      <c r="D47" s="56"/>
      <c r="E47" s="22">
        <v>2096.57</v>
      </c>
    </row>
    <row r="48" spans="2:5" s="21" customFormat="1" ht="15">
      <c r="B48" s="56" t="s">
        <v>60</v>
      </c>
      <c r="C48" s="56"/>
      <c r="D48" s="56"/>
      <c r="E48" s="22">
        <f>E54*2</f>
        <v>1441.68</v>
      </c>
    </row>
    <row r="49" spans="2:5" s="21" customFormat="1" ht="15">
      <c r="B49" s="56" t="s">
        <v>61</v>
      </c>
      <c r="C49" s="56"/>
      <c r="D49" s="56"/>
      <c r="E49" s="22">
        <f>E54+E55</f>
        <v>1613.3200000000002</v>
      </c>
    </row>
    <row r="50" spans="2:5" s="21" customFormat="1" ht="14.25" customHeight="1">
      <c r="B50" s="56" t="s">
        <v>29</v>
      </c>
      <c r="C50" s="56"/>
      <c r="D50" s="56"/>
      <c r="E50" s="22">
        <f>E54+E56</f>
        <v>1719.76</v>
      </c>
    </row>
    <row r="51" spans="2:5" s="21" customFormat="1" ht="14.25" customHeight="1">
      <c r="B51" s="56" t="s">
        <v>46</v>
      </c>
      <c r="C51" s="56"/>
      <c r="D51" s="56"/>
      <c r="E51" s="22">
        <f>E54+E57</f>
        <v>1761.5619003228362</v>
      </c>
    </row>
    <row r="52" spans="2:5" s="21" customFormat="1" ht="14.25" customHeight="1">
      <c r="B52" s="56" t="s">
        <v>91</v>
      </c>
      <c r="C52" s="56"/>
      <c r="D52" s="56"/>
      <c r="E52" s="22">
        <v>2540</v>
      </c>
    </row>
    <row r="53" spans="2:5" s="21" customFormat="1" ht="12" customHeight="1">
      <c r="B53" s="56"/>
      <c r="C53" s="56"/>
      <c r="D53" s="56"/>
      <c r="E53" s="22"/>
    </row>
    <row r="54" spans="2:5" s="21" customFormat="1" ht="15">
      <c r="B54" s="56" t="s">
        <v>83</v>
      </c>
      <c r="C54" s="56"/>
      <c r="D54" s="56"/>
      <c r="E54" s="22">
        <v>720.84</v>
      </c>
    </row>
    <row r="55" spans="2:5" s="21" customFormat="1" ht="15" customHeight="1">
      <c r="B55" s="56" t="s">
        <v>84</v>
      </c>
      <c r="C55" s="56"/>
      <c r="D55" s="56"/>
      <c r="E55" s="22">
        <v>892.48</v>
      </c>
    </row>
    <row r="56" spans="2:5" s="21" customFormat="1" ht="14.25" customHeight="1">
      <c r="B56" s="56" t="s">
        <v>85</v>
      </c>
      <c r="C56" s="56"/>
      <c r="D56" s="56"/>
      <c r="E56" s="22">
        <v>998.92</v>
      </c>
    </row>
    <row r="57" spans="2:5" s="21" customFormat="1" ht="14.25" customHeight="1">
      <c r="B57" s="56" t="s">
        <v>86</v>
      </c>
      <c r="C57" s="56"/>
      <c r="D57" s="56"/>
      <c r="E57" s="10">
        <f>'[1]2017 год'!$J$166</f>
        <v>1040.7219003228363</v>
      </c>
    </row>
    <row r="58" spans="2:6" s="21" customFormat="1" ht="15" customHeight="1">
      <c r="B58" s="56" t="s">
        <v>87</v>
      </c>
      <c r="C58" s="56"/>
      <c r="D58" s="56"/>
      <c r="E58" s="10">
        <f>'[1]2017 год'!$J$177</f>
        <v>1423.8940268246333</v>
      </c>
      <c r="F58" s="28"/>
    </row>
    <row r="59" spans="2:5" s="21" customFormat="1" ht="15" customHeight="1">
      <c r="B59" s="56"/>
      <c r="C59" s="56"/>
      <c r="D59" s="56"/>
      <c r="E59" s="10"/>
    </row>
    <row r="60" spans="2:6" s="21" customFormat="1" ht="15" customHeight="1">
      <c r="B60" s="56" t="s">
        <v>88</v>
      </c>
      <c r="C60" s="56"/>
      <c r="D60" s="56"/>
      <c r="E60" s="10">
        <f>'[1]2017 год'!$J$189</f>
        <v>7669.393914751781</v>
      </c>
      <c r="F60" s="28"/>
    </row>
    <row r="61" spans="2:5" s="21" customFormat="1" ht="15" customHeight="1">
      <c r="B61" s="56" t="s">
        <v>89</v>
      </c>
      <c r="C61" s="56"/>
      <c r="D61" s="56"/>
      <c r="E61" s="10">
        <f>'[1]2017 год'!$J$201</f>
        <v>11278.410667718827</v>
      </c>
    </row>
    <row r="62" spans="2:5" s="21" customFormat="1" ht="14.25" customHeight="1">
      <c r="B62" s="27"/>
      <c r="C62" s="27"/>
      <c r="D62" s="27"/>
      <c r="E62" s="22"/>
    </row>
    <row r="63" spans="2:5" s="21" customFormat="1" ht="12" customHeight="1">
      <c r="B63" s="56" t="s">
        <v>62</v>
      </c>
      <c r="C63" s="56"/>
      <c r="D63" s="56"/>
      <c r="E63" s="22">
        <v>68.68</v>
      </c>
    </row>
    <row r="64" spans="2:5" s="21" customFormat="1" ht="12" customHeight="1">
      <c r="B64" s="56"/>
      <c r="C64" s="56"/>
      <c r="D64" s="56"/>
      <c r="E64" s="22"/>
    </row>
    <row r="65" spans="2:5" s="21" customFormat="1" ht="22.5" customHeight="1">
      <c r="B65" s="56" t="s">
        <v>13</v>
      </c>
      <c r="C65" s="56"/>
      <c r="D65" s="56"/>
      <c r="E65" s="22">
        <v>565.23</v>
      </c>
    </row>
    <row r="66" spans="2:5" s="21" customFormat="1" ht="23.25" customHeight="1">
      <c r="B66" s="56" t="s">
        <v>11</v>
      </c>
      <c r="C66" s="56"/>
      <c r="D66" s="56"/>
      <c r="E66" s="22">
        <v>283.85</v>
      </c>
    </row>
    <row r="67" spans="2:5" s="21" customFormat="1" ht="40.5" customHeight="1">
      <c r="B67" s="56" t="s">
        <v>76</v>
      </c>
      <c r="C67" s="56"/>
      <c r="D67" s="56"/>
      <c r="E67" s="22">
        <v>1396.29</v>
      </c>
    </row>
    <row r="68" spans="2:5" s="21" customFormat="1" ht="27" customHeight="1">
      <c r="B68" s="56" t="s">
        <v>78</v>
      </c>
      <c r="C68" s="56"/>
      <c r="D68" s="56"/>
      <c r="E68" s="22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2019-10-28T06:19:33Z</dcterms:modified>
  <cp:category/>
  <cp:version/>
  <cp:contentType/>
  <cp:contentStatus/>
</cp:coreProperties>
</file>