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<sst xmlns="http://schemas.openxmlformats.org/spreadsheetml/2006/main" count="103" uniqueCount="87">
  <si>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</si>
  <si>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</si>
  <si>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</si>
  <si>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</si>
  <si>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</si>
  <si>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</si>
  <si>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</si>
  <si>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</si>
  <si>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</si>
  <si>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</si>
  <si>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</si>
  <si>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</si>
  <si>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</si>
  <si>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</si>
  <si>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</si>
  <si>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</si>
  <si>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</si>
  <si>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</si>
  <si>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</si>
  <si>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</si>
  <si>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</si>
  <si>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</si>
  <si>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</si>
  <si>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</si>
  <si>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</si>
  <si>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</si>
  <si>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</si>
  <si>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</si>
  <si>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</si>
  <si>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</si>
  <si>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</si>
  <si>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</si>
  <si>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</si>
  <si>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</si>
  <si>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</si>
  <si>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</si>
  <si>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</si>
  <si>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</si>
  <si>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</si>
  <si>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ГАГАРИНА, 122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</si>
  <si>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</si>
  <si>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</si>
  <si>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</si>
  <si>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</si>
  <si>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</si>
  <si>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</si>
  <si>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</si>
  <si>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</si>
  <si>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</si>
  <si>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</si>
  <si>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</si>
  <si>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</si>
  <si>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</si>
  <si>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</si>
  <si>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</si>
  <si>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</si>
  <si>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</si>
  <si>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</si>
  <si>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</si>
  <si>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</si>
  <si>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</si>
  <si>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</si>
  <si>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</si>
  <si>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</si>
  <si>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</si>
  <si>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</si>
  <si>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</si>
  <si>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</si>
  <si>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</si>
  <si>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</si>
  <si>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</si>
  <si>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</si>
  <si>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</si>
  <si>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</si>
  <si>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</si>
  <si>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</si>
  <si>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 xml:space="preserve">Частичный ремонт стен в подъезде </t>
  </si>
  <si>
    <t>Изготовление и монтаж дверей (электрощитовая)</t>
  </si>
  <si>
    <t>Установка почтовых ящиков (без мат)</t>
  </si>
  <si>
    <t>Итого затрачено по дому (+18% НДС)</t>
  </si>
  <si>
    <t>Начислено по дому: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</si>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</sst>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2" fontId="52" fillId="0" borderId="0" xfId="39" applyNumberFormat="1" applyFont="1" applyAlignment="1" quotePrefix="1">
      <alignment vertical="top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17" xfId="47" applyNumberFormat="1" applyBorder="1" applyAlignment="1" quotePrefix="1">
      <alignment horizontal="right" vertical="top" wrapText="1"/>
      <protection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7">
          <cell r="D27">
            <v>281383.1</v>
          </cell>
          <cell r="E27">
            <v>282701.84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B7" sqref="B7:D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4" customFormat="1" ht="24" customHeight="1">
      <c r="A1" s="30" t="s">
        <v>47</v>
      </c>
      <c r="B1" s="30"/>
      <c r="C1" s="30"/>
      <c r="D1" s="30"/>
      <c r="E1" s="30"/>
    </row>
    <row r="2" spans="2:5" s="4" customFormat="1" ht="12" customHeight="1">
      <c r="B2" s="3" t="s">
        <v>0</v>
      </c>
      <c r="E2" s="9"/>
    </row>
    <row r="3" spans="2:12" ht="21" customHeight="1">
      <c r="B3" s="31" t="s">
        <v>1</v>
      </c>
      <c r="C3" s="32"/>
      <c r="D3" s="32"/>
      <c r="E3" s="28" t="s">
        <v>81</v>
      </c>
      <c r="F3" s="15"/>
      <c r="G3" s="15"/>
      <c r="H3" s="42" t="s">
        <v>82</v>
      </c>
      <c r="I3" s="43"/>
      <c r="J3" s="43"/>
      <c r="K3" s="43"/>
      <c r="L3" s="44"/>
    </row>
    <row r="4" spans="2:12" ht="15" customHeight="1" thickBot="1">
      <c r="B4" s="33" t="s">
        <v>39</v>
      </c>
      <c r="C4" s="34"/>
      <c r="D4" s="34"/>
      <c r="E4" s="34"/>
      <c r="F4" s="15"/>
      <c r="G4" s="15"/>
      <c r="H4" s="29" t="s">
        <v>30</v>
      </c>
      <c r="I4" s="29" t="s">
        <v>83</v>
      </c>
      <c r="J4" s="29" t="s">
        <v>84</v>
      </c>
      <c r="K4" s="29" t="s">
        <v>85</v>
      </c>
      <c r="L4" s="29" t="s">
        <v>86</v>
      </c>
    </row>
    <row r="5" spans="2:12" ht="12" customHeight="1" hidden="1" thickBot="1">
      <c r="B5" s="35" t="s">
        <v>29</v>
      </c>
      <c r="C5" s="36"/>
      <c r="D5" s="36"/>
      <c r="E5" s="10"/>
      <c r="H5" s="5" t="s">
        <v>30</v>
      </c>
      <c r="I5" s="5" t="s">
        <v>31</v>
      </c>
      <c r="J5" s="5" t="s">
        <v>32</v>
      </c>
      <c r="K5" s="5" t="s">
        <v>33</v>
      </c>
      <c r="L5" s="6" t="s">
        <v>34</v>
      </c>
    </row>
    <row r="6" spans="2:12" ht="27.75" customHeight="1" thickBot="1">
      <c r="B6" s="39" t="s">
        <v>40</v>
      </c>
      <c r="C6" s="40"/>
      <c r="D6" s="40"/>
      <c r="E6" s="25">
        <f>2.05*J6*12+J6*2*2.05+2.05*4*J6*2</f>
        <v>20285.979999999996</v>
      </c>
      <c r="H6" s="7">
        <v>39</v>
      </c>
      <c r="I6" s="7">
        <v>1531.6</v>
      </c>
      <c r="J6" s="7">
        <v>449.8</v>
      </c>
      <c r="K6" s="7">
        <f>J6</f>
        <v>449.8</v>
      </c>
      <c r="L6" s="8">
        <v>29</v>
      </c>
    </row>
    <row r="7" spans="2:5" ht="36" customHeight="1">
      <c r="B7" s="37" t="s">
        <v>35</v>
      </c>
      <c r="C7" s="37"/>
      <c r="D7" s="37"/>
      <c r="E7" s="16">
        <f>(I6*2.05*2)</f>
        <v>6279.5599999999995</v>
      </c>
    </row>
    <row r="8" spans="2:5" ht="12" customHeight="1">
      <c r="B8" s="37" t="s">
        <v>36</v>
      </c>
      <c r="C8" s="37"/>
      <c r="D8" s="37"/>
      <c r="E8" s="16">
        <f>I6*2.05*2</f>
        <v>6279.5599999999995</v>
      </c>
    </row>
    <row r="9" spans="2:5" ht="26.25" customHeight="1">
      <c r="B9" s="37" t="s">
        <v>37</v>
      </c>
      <c r="C9" s="37"/>
      <c r="D9" s="37"/>
      <c r="E9" s="16">
        <f>(3*121.53*2*I6/1000)*3</f>
        <v>3350.436264</v>
      </c>
    </row>
    <row r="10" spans="2:5" ht="12" customHeight="1">
      <c r="B10" s="37" t="s">
        <v>15</v>
      </c>
      <c r="C10" s="37"/>
      <c r="D10" s="37"/>
      <c r="E10" s="16">
        <f>12*I6*0.76</f>
        <v>13968.191999999997</v>
      </c>
    </row>
    <row r="11" spans="2:5" ht="12" customHeight="1">
      <c r="B11" s="37" t="s">
        <v>17</v>
      </c>
      <c r="C11" s="37"/>
      <c r="D11" s="37"/>
      <c r="E11" s="16">
        <f>12*I6*4.53</f>
        <v>83257.776</v>
      </c>
    </row>
    <row r="12" spans="2:5" ht="12" customHeight="1">
      <c r="B12" s="37" t="s">
        <v>18</v>
      </c>
      <c r="C12" s="37"/>
      <c r="D12" s="37"/>
      <c r="E12" s="16">
        <f>1*L6*286.7</f>
        <v>8314.3</v>
      </c>
    </row>
    <row r="13" spans="2:5" ht="12" customHeight="1">
      <c r="B13" s="37" t="s">
        <v>16</v>
      </c>
      <c r="C13" s="37"/>
      <c r="D13" s="37"/>
      <c r="E13" s="16">
        <f>12*I6*0.54</f>
        <v>9924.767999999998</v>
      </c>
    </row>
    <row r="14" spans="2:5" ht="12" customHeight="1">
      <c r="B14" s="41" t="s">
        <v>21</v>
      </c>
      <c r="C14" s="41"/>
      <c r="D14" s="41"/>
      <c r="E14" s="16">
        <v>7500</v>
      </c>
    </row>
    <row r="15" spans="2:5" ht="6" customHeight="1">
      <c r="B15" s="37" t="s">
        <v>20</v>
      </c>
      <c r="C15" s="37"/>
      <c r="D15" s="37"/>
      <c r="E15" s="38">
        <f>12*I6*1.14</f>
        <v>20952.287999999993</v>
      </c>
    </row>
    <row r="16" spans="2:5" ht="6" customHeight="1">
      <c r="B16" s="37"/>
      <c r="C16" s="37"/>
      <c r="D16" s="37"/>
      <c r="E16" s="38"/>
    </row>
    <row r="17" spans="2:5" ht="6" customHeight="1">
      <c r="B17" s="37" t="s">
        <v>38</v>
      </c>
      <c r="C17" s="37"/>
      <c r="D17" s="37"/>
      <c r="E17" s="38">
        <f>12*I6*2.25</f>
        <v>41353.2</v>
      </c>
    </row>
    <row r="18" spans="2:5" ht="6" customHeight="1">
      <c r="B18" s="37"/>
      <c r="C18" s="37"/>
      <c r="D18" s="37"/>
      <c r="E18" s="38"/>
    </row>
    <row r="19" spans="2:5" ht="12" customHeight="1">
      <c r="B19" s="37" t="s">
        <v>41</v>
      </c>
      <c r="C19" s="37"/>
      <c r="D19" s="37"/>
      <c r="E19" s="16">
        <f>12*I6*0.37</f>
        <v>6800.303999999999</v>
      </c>
    </row>
    <row r="20" spans="2:5" ht="12" customHeight="1">
      <c r="B20" s="37" t="s">
        <v>42</v>
      </c>
      <c r="C20" s="37"/>
      <c r="D20" s="37"/>
      <c r="E20" s="16">
        <f>H6*2*60%*2*137.35*0.38</f>
        <v>4885.2648</v>
      </c>
    </row>
    <row r="21" spans="2:5" ht="12" customHeight="1">
      <c r="B21" s="37" t="s">
        <v>43</v>
      </c>
      <c r="C21" s="37"/>
      <c r="D21" s="37"/>
      <c r="E21" s="16">
        <f>H6*60%*2*137.35*0.38</f>
        <v>2442.6324</v>
      </c>
    </row>
    <row r="22" spans="2:5" s="14" customFormat="1" ht="12" customHeight="1">
      <c r="B22" s="37" t="s">
        <v>44</v>
      </c>
      <c r="C22" s="37"/>
      <c r="D22" s="37"/>
      <c r="E22" s="26">
        <f>68.68*14</f>
        <v>961.5200000000001</v>
      </c>
    </row>
    <row r="23" spans="2:5" s="14" customFormat="1" ht="12" customHeight="1">
      <c r="B23" s="37" t="s">
        <v>4</v>
      </c>
      <c r="C23" s="37"/>
      <c r="D23" s="37"/>
      <c r="E23" s="26">
        <f>68.68*9</f>
        <v>618.1200000000001</v>
      </c>
    </row>
    <row r="24" spans="2:5" s="14" customFormat="1" ht="12" customHeight="1">
      <c r="B24" s="37" t="s">
        <v>45</v>
      </c>
      <c r="C24" s="37"/>
      <c r="D24" s="37"/>
      <c r="E24" s="26">
        <f>68.68*16</f>
        <v>1098.88</v>
      </c>
    </row>
    <row r="25" spans="2:5" s="14" customFormat="1" ht="12" customHeight="1">
      <c r="B25" s="37" t="s">
        <v>6</v>
      </c>
      <c r="C25" s="37"/>
      <c r="D25" s="37"/>
      <c r="E25" s="26">
        <f>18*цены!E13</f>
        <v>1442.52</v>
      </c>
    </row>
    <row r="26" spans="2:5" s="14" customFormat="1" ht="12" customHeight="1">
      <c r="B26" s="37" t="s">
        <v>49</v>
      </c>
      <c r="C26" s="37"/>
      <c r="D26" s="37"/>
      <c r="E26" s="26">
        <f>3*цены!E16</f>
        <v>481.74</v>
      </c>
    </row>
    <row r="27" spans="2:5" s="14" customFormat="1" ht="12" customHeight="1">
      <c r="B27" s="37" t="s">
        <v>10</v>
      </c>
      <c r="C27" s="37"/>
      <c r="D27" s="37"/>
      <c r="E27" s="26">
        <f>10*112</f>
        <v>1120</v>
      </c>
    </row>
    <row r="28" spans="2:5" s="14" customFormat="1" ht="12" customHeight="1">
      <c r="B28" s="37" t="s">
        <v>3</v>
      </c>
      <c r="C28" s="37"/>
      <c r="D28" s="37"/>
      <c r="E28" s="26">
        <f>цены!E40</f>
        <v>482.38</v>
      </c>
    </row>
    <row r="29" spans="2:5" ht="12" customHeight="1">
      <c r="B29" s="37" t="s">
        <v>27</v>
      </c>
      <c r="C29" s="37"/>
      <c r="D29" s="37"/>
      <c r="E29" s="26">
        <f>6*цены!E33</f>
        <v>11503.08</v>
      </c>
    </row>
    <row r="30" spans="2:5" s="14" customFormat="1" ht="12" customHeight="1">
      <c r="B30" s="37" t="s">
        <v>9</v>
      </c>
      <c r="C30" s="37"/>
      <c r="D30" s="37"/>
      <c r="E30" s="26">
        <v>5000</v>
      </c>
    </row>
    <row r="31" spans="2:5" s="14" customFormat="1" ht="12" customHeight="1">
      <c r="B31" s="37" t="s">
        <v>76</v>
      </c>
      <c r="C31" s="37"/>
      <c r="D31" s="37"/>
      <c r="E31" s="26">
        <v>973.49</v>
      </c>
    </row>
    <row r="32" spans="2:5" s="14" customFormat="1" ht="12" customHeight="1">
      <c r="B32" s="37" t="s">
        <v>77</v>
      </c>
      <c r="C32" s="37"/>
      <c r="D32" s="37"/>
      <c r="E32" s="26">
        <v>5665.25</v>
      </c>
    </row>
    <row r="33" spans="2:5" s="14" customFormat="1" ht="12" customHeight="1">
      <c r="B33" s="37" t="s">
        <v>78</v>
      </c>
      <c r="C33" s="49"/>
      <c r="D33" s="49"/>
      <c r="E33" s="26">
        <v>6841</v>
      </c>
    </row>
    <row r="34" spans="2:5" s="4" customFormat="1" ht="12" customHeight="1">
      <c r="B34" s="11"/>
      <c r="C34" s="11"/>
      <c r="D34" s="11"/>
      <c r="E34" s="12">
        <f>SUM(E5:E33)</f>
        <v>271782.24146399996</v>
      </c>
    </row>
    <row r="35" spans="3:5" ht="12" customHeight="1">
      <c r="C35" s="13" t="s">
        <v>80</v>
      </c>
      <c r="D35" s="47">
        <f>'[2]Лист2'!$D$27</f>
        <v>281383.1</v>
      </c>
      <c r="E35" s="48"/>
    </row>
    <row r="36" spans="3:5" ht="12" customHeight="1">
      <c r="C36" s="2" t="s">
        <v>8</v>
      </c>
      <c r="D36" s="45">
        <f>'[2]Лист2'!$E$27</f>
        <v>282701.84</v>
      </c>
      <c r="E36" s="46"/>
    </row>
    <row r="37" spans="3:5" ht="12" customHeight="1">
      <c r="C37" s="13" t="s">
        <v>79</v>
      </c>
      <c r="D37" s="27">
        <f>E34</f>
        <v>271782.24146399996</v>
      </c>
      <c r="E37" s="9">
        <f>D37*1.18</f>
        <v>320703.0449275199</v>
      </c>
    </row>
  </sheetData>
  <sheetProtection password="CCE3" sheet="1" objects="1" scenarios="1" selectLockedCells="1" selectUnlockedCells="1"/>
  <mergeCells count="35">
    <mergeCell ref="H3:L3"/>
    <mergeCell ref="B26:D26"/>
    <mergeCell ref="B27:D27"/>
    <mergeCell ref="B28:D28"/>
    <mergeCell ref="D36:E36"/>
    <mergeCell ref="D35:E35"/>
    <mergeCell ref="B31:D31"/>
    <mergeCell ref="B32:D32"/>
    <mergeCell ref="B33:D33"/>
    <mergeCell ref="B17:D18"/>
    <mergeCell ref="B25:D25"/>
    <mergeCell ref="E17:E18"/>
    <mergeCell ref="B19:D19"/>
    <mergeCell ref="B20:D20"/>
    <mergeCell ref="B21:D21"/>
    <mergeCell ref="B29:D29"/>
    <mergeCell ref="B22:D22"/>
    <mergeCell ref="B23:D23"/>
    <mergeCell ref="B24:D24"/>
    <mergeCell ref="B10:D10"/>
    <mergeCell ref="B11:D11"/>
    <mergeCell ref="B12:D12"/>
    <mergeCell ref="B13:D13"/>
    <mergeCell ref="B14:D14"/>
    <mergeCell ref="B15:D16"/>
    <mergeCell ref="A1:E1"/>
    <mergeCell ref="B3:D3"/>
    <mergeCell ref="B4:E4"/>
    <mergeCell ref="B5:D5"/>
    <mergeCell ref="B30:D30"/>
    <mergeCell ref="E15:E16"/>
    <mergeCell ref="B6:D6"/>
    <mergeCell ref="B7:D7"/>
    <mergeCell ref="B8:D8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0" customWidth="1"/>
    <col min="4" max="4" width="22.7109375" style="20" customWidth="1"/>
    <col min="5" max="5" width="11.421875" style="20" bestFit="1" customWidth="1"/>
    <col min="6" max="16384" width="9.140625" style="20" customWidth="1"/>
  </cols>
  <sheetData>
    <row r="1" spans="2:5" s="17" customFormat="1" ht="37.5" customHeight="1">
      <c r="B1" s="50" t="s">
        <v>40</v>
      </c>
      <c r="C1" s="50"/>
      <c r="D1" s="50"/>
      <c r="E1" s="17">
        <v>2.05</v>
      </c>
    </row>
    <row r="2" spans="2:5" s="17" customFormat="1" ht="46.5" customHeight="1">
      <c r="B2" s="50" t="s">
        <v>35</v>
      </c>
      <c r="C2" s="50"/>
      <c r="D2" s="50"/>
      <c r="E2" s="17">
        <v>2.05</v>
      </c>
    </row>
    <row r="3" spans="2:5" s="17" customFormat="1" ht="12" customHeight="1">
      <c r="B3" s="50" t="s">
        <v>36</v>
      </c>
      <c r="C3" s="50"/>
      <c r="D3" s="50"/>
      <c r="E3" s="17">
        <v>2.05</v>
      </c>
    </row>
    <row r="4" spans="2:5" s="17" customFormat="1" ht="22.5" customHeight="1">
      <c r="B4" s="50" t="s">
        <v>37</v>
      </c>
      <c r="C4" s="50"/>
      <c r="D4" s="50"/>
      <c r="E4" s="18">
        <v>121.53</v>
      </c>
    </row>
    <row r="5" spans="2:5" s="17" customFormat="1" ht="12" customHeight="1">
      <c r="B5" s="50" t="s">
        <v>15</v>
      </c>
      <c r="C5" s="50"/>
      <c r="D5" s="50"/>
      <c r="E5" s="18">
        <v>0.76</v>
      </c>
    </row>
    <row r="6" spans="2:5" s="17" customFormat="1" ht="12" customHeight="1">
      <c r="B6" s="50" t="s">
        <v>17</v>
      </c>
      <c r="C6" s="50"/>
      <c r="D6" s="50"/>
      <c r="E6" s="18">
        <v>4.53</v>
      </c>
    </row>
    <row r="7" spans="2:5" s="17" customFormat="1" ht="12" customHeight="1">
      <c r="B7" s="50" t="s">
        <v>18</v>
      </c>
      <c r="C7" s="50"/>
      <c r="D7" s="50"/>
      <c r="E7" s="18">
        <v>286.7</v>
      </c>
    </row>
    <row r="8" spans="2:5" s="17" customFormat="1" ht="22.5" customHeight="1">
      <c r="B8" s="50" t="s">
        <v>41</v>
      </c>
      <c r="C8" s="50"/>
      <c r="D8" s="50"/>
      <c r="E8" s="18">
        <v>0.37</v>
      </c>
    </row>
    <row r="9" spans="2:5" s="17" customFormat="1" ht="12" customHeight="1">
      <c r="B9" s="50" t="s">
        <v>16</v>
      </c>
      <c r="C9" s="50"/>
      <c r="D9" s="50"/>
      <c r="E9" s="18">
        <v>0.54</v>
      </c>
    </row>
    <row r="10" spans="2:5" s="17" customFormat="1" ht="12" customHeight="1">
      <c r="B10" s="50"/>
      <c r="C10" s="50"/>
      <c r="D10" s="50"/>
      <c r="E10" s="18"/>
    </row>
    <row r="11" spans="2:5" s="17" customFormat="1" ht="12" customHeight="1">
      <c r="B11" s="50"/>
      <c r="C11" s="50"/>
      <c r="D11" s="50"/>
      <c r="E11" s="18"/>
    </row>
    <row r="12" ht="15">
      <c r="B12" s="19" t="s">
        <v>52</v>
      </c>
    </row>
    <row r="13" spans="2:5" s="17" customFormat="1" ht="12" customHeight="1">
      <c r="B13" s="50" t="s">
        <v>6</v>
      </c>
      <c r="C13" s="50"/>
      <c r="D13" s="50"/>
      <c r="E13" s="21">
        <f>80.14</f>
        <v>80.14</v>
      </c>
    </row>
    <row r="14" spans="2:5" s="17" customFormat="1" ht="12" customHeight="1">
      <c r="B14" s="50" t="s">
        <v>53</v>
      </c>
      <c r="C14" s="50"/>
      <c r="D14" s="50"/>
      <c r="E14" s="21">
        <f>1271+428.51</f>
        <v>1699.51</v>
      </c>
    </row>
    <row r="15" spans="2:5" s="17" customFormat="1" ht="12" customHeight="1">
      <c r="B15" s="50" t="s">
        <v>48</v>
      </c>
      <c r="C15" s="50"/>
      <c r="D15" s="50"/>
      <c r="E15" s="18">
        <v>141.22</v>
      </c>
    </row>
    <row r="16" spans="2:5" s="17" customFormat="1" ht="12" customHeight="1">
      <c r="B16" s="50" t="s">
        <v>49</v>
      </c>
      <c r="C16" s="50"/>
      <c r="D16" s="50"/>
      <c r="E16" s="18">
        <v>160.58</v>
      </c>
    </row>
    <row r="17" spans="2:5" s="17" customFormat="1" ht="12" customHeight="1">
      <c r="B17" s="50" t="s">
        <v>50</v>
      </c>
      <c r="C17" s="50"/>
      <c r="D17" s="50"/>
      <c r="E17" s="18">
        <v>50</v>
      </c>
    </row>
    <row r="18" spans="2:5" s="17" customFormat="1" ht="12" customHeight="1">
      <c r="B18" s="50" t="s">
        <v>51</v>
      </c>
      <c r="C18" s="50"/>
      <c r="D18" s="50"/>
      <c r="E18" s="18">
        <v>558.75</v>
      </c>
    </row>
    <row r="19" spans="2:5" s="17" customFormat="1" ht="12" customHeight="1">
      <c r="B19" s="50" t="s">
        <v>10</v>
      </c>
      <c r="C19" s="50"/>
      <c r="D19" s="50"/>
      <c r="E19" s="18">
        <v>112</v>
      </c>
    </row>
    <row r="20" spans="2:5" s="17" customFormat="1" ht="12" customHeight="1">
      <c r="B20" s="50" t="s">
        <v>10</v>
      </c>
      <c r="C20" s="50"/>
      <c r="D20" s="50"/>
      <c r="E20" s="18">
        <v>112</v>
      </c>
    </row>
    <row r="21" spans="2:5" s="17" customFormat="1" ht="12" customHeight="1">
      <c r="B21" s="50" t="s">
        <v>64</v>
      </c>
      <c r="C21" s="50"/>
      <c r="D21" s="50"/>
      <c r="E21" s="18">
        <v>731.09</v>
      </c>
    </row>
    <row r="22" spans="2:5" s="17" customFormat="1" ht="36" customHeight="1">
      <c r="B22" s="50" t="s">
        <v>65</v>
      </c>
      <c r="C22" s="50"/>
      <c r="D22" s="50"/>
      <c r="E22" s="18">
        <v>542.01</v>
      </c>
    </row>
    <row r="23" spans="2:5" s="17" customFormat="1" ht="12" customHeight="1">
      <c r="B23" s="50" t="s">
        <v>24</v>
      </c>
      <c r="C23" s="50"/>
      <c r="D23" s="50"/>
      <c r="E23" s="18">
        <v>3820</v>
      </c>
    </row>
    <row r="24" spans="2:5" s="17" customFormat="1" ht="12" customHeight="1">
      <c r="B24" s="50" t="s">
        <v>66</v>
      </c>
      <c r="C24" s="50"/>
      <c r="D24" s="50"/>
      <c r="E24" s="18">
        <v>556.16</v>
      </c>
    </row>
    <row r="25" spans="2:5" s="17" customFormat="1" ht="12" customHeight="1">
      <c r="B25" s="50" t="s">
        <v>74</v>
      </c>
      <c r="C25" s="50"/>
      <c r="D25" s="50"/>
      <c r="E25" s="18">
        <v>580.1</v>
      </c>
    </row>
    <row r="26" spans="2:5" s="17" customFormat="1" ht="12" customHeight="1">
      <c r="B26" s="22"/>
      <c r="C26" s="22"/>
      <c r="D26" s="22"/>
      <c r="E26" s="18"/>
    </row>
    <row r="27" spans="2:5" s="17" customFormat="1" ht="25.5" customHeight="1">
      <c r="B27" s="50" t="s">
        <v>26</v>
      </c>
      <c r="C27" s="50"/>
      <c r="D27" s="50"/>
      <c r="E27" s="18">
        <v>577.18</v>
      </c>
    </row>
    <row r="28" spans="2:5" s="17" customFormat="1" ht="24.75" customHeight="1">
      <c r="B28" s="50" t="s">
        <v>13</v>
      </c>
      <c r="C28" s="50"/>
      <c r="D28" s="50"/>
      <c r="E28" s="18">
        <v>629.02</v>
      </c>
    </row>
    <row r="29" spans="2:5" s="17" customFormat="1" ht="24.75" customHeight="1">
      <c r="B29" s="50" t="s">
        <v>5</v>
      </c>
      <c r="C29" s="50"/>
      <c r="D29" s="50"/>
      <c r="E29" s="18">
        <v>728.7</v>
      </c>
    </row>
    <row r="30" spans="2:5" s="17" customFormat="1" ht="24.75" customHeight="1">
      <c r="B30" s="50" t="s">
        <v>54</v>
      </c>
      <c r="C30" s="50"/>
      <c r="D30" s="50"/>
      <c r="E30" s="18">
        <v>783.57</v>
      </c>
    </row>
    <row r="31" spans="2:5" s="17" customFormat="1" ht="24.75" customHeight="1">
      <c r="B31" s="50" t="s">
        <v>19</v>
      </c>
      <c r="C31" s="50"/>
      <c r="D31" s="50"/>
      <c r="E31" s="18">
        <v>907.6</v>
      </c>
    </row>
    <row r="32" spans="2:5" s="17" customFormat="1" ht="24.75" customHeight="1">
      <c r="B32" s="50" t="s">
        <v>23</v>
      </c>
      <c r="C32" s="50"/>
      <c r="D32" s="50"/>
      <c r="E32" s="18">
        <v>1098.59</v>
      </c>
    </row>
    <row r="33" spans="2:5" s="17" customFormat="1" ht="24.75" customHeight="1">
      <c r="B33" s="50" t="s">
        <v>27</v>
      </c>
      <c r="C33" s="50"/>
      <c r="D33" s="50"/>
      <c r="E33" s="18">
        <v>1917.18</v>
      </c>
    </row>
    <row r="34" spans="2:5" s="17" customFormat="1" ht="24.75" customHeight="1">
      <c r="B34" s="50" t="s">
        <v>55</v>
      </c>
      <c r="C34" s="50"/>
      <c r="D34" s="50"/>
      <c r="E34" s="18">
        <f>E33</f>
        <v>1917.18</v>
      </c>
    </row>
    <row r="35" spans="2:5" s="17" customFormat="1" ht="12" customHeight="1">
      <c r="B35" s="50"/>
      <c r="C35" s="50"/>
      <c r="D35" s="50"/>
      <c r="E35" s="18"/>
    </row>
    <row r="36" spans="2:5" s="17" customFormat="1" ht="12" customHeight="1">
      <c r="B36" s="50"/>
      <c r="C36" s="50"/>
      <c r="D36" s="50"/>
      <c r="E36" s="18"/>
    </row>
    <row r="37" spans="2:5" s="17" customFormat="1" ht="42" customHeight="1">
      <c r="B37" s="50" t="s">
        <v>14</v>
      </c>
      <c r="C37" s="50"/>
      <c r="D37" s="50"/>
      <c r="E37" s="18">
        <v>1285.22</v>
      </c>
    </row>
    <row r="38" spans="2:5" s="17" customFormat="1" ht="24.75" customHeight="1">
      <c r="B38" s="50" t="s">
        <v>7</v>
      </c>
      <c r="C38" s="50"/>
      <c r="D38" s="50"/>
      <c r="E38" s="18">
        <v>223.42</v>
      </c>
    </row>
    <row r="39" spans="2:5" s="17" customFormat="1" ht="24.75" customHeight="1">
      <c r="B39" s="23"/>
      <c r="C39" s="23"/>
      <c r="D39" s="23"/>
      <c r="E39" s="18"/>
    </row>
    <row r="40" spans="2:5" s="17" customFormat="1" ht="22.5" customHeight="1">
      <c r="B40" s="50" t="s">
        <v>3</v>
      </c>
      <c r="C40" s="50"/>
      <c r="D40" s="50"/>
      <c r="E40" s="18">
        <v>482.38</v>
      </c>
    </row>
    <row r="41" spans="2:5" s="17" customFormat="1" ht="22.5" customHeight="1">
      <c r="B41" s="23"/>
      <c r="C41" s="23"/>
      <c r="D41" s="23"/>
      <c r="E41" s="18"/>
    </row>
    <row r="42" spans="2:5" s="17" customFormat="1" ht="37.5" customHeight="1">
      <c r="B42" s="50" t="s">
        <v>25</v>
      </c>
      <c r="C42" s="50"/>
      <c r="D42" s="50"/>
      <c r="E42" s="18">
        <v>1541.75</v>
      </c>
    </row>
    <row r="43" spans="2:5" s="17" customFormat="1" ht="37.5" customHeight="1">
      <c r="B43" s="50" t="s">
        <v>2</v>
      </c>
      <c r="C43" s="50"/>
      <c r="D43" s="50"/>
      <c r="E43" s="18">
        <v>1730.92</v>
      </c>
    </row>
    <row r="44" spans="2:5" s="17" customFormat="1" ht="37.5" customHeight="1">
      <c r="B44" s="50" t="s">
        <v>22</v>
      </c>
      <c r="C44" s="50"/>
      <c r="D44" s="50"/>
      <c r="E44" s="18">
        <v>2554.33</v>
      </c>
    </row>
    <row r="45" spans="2:5" s="17" customFormat="1" ht="37.5" customHeight="1">
      <c r="B45" s="50" t="s">
        <v>57</v>
      </c>
      <c r="C45" s="50"/>
      <c r="D45" s="50"/>
      <c r="E45" s="18">
        <v>2623.43</v>
      </c>
    </row>
    <row r="46" spans="2:5" s="17" customFormat="1" ht="37.5" customHeight="1">
      <c r="B46" s="50" t="s">
        <v>56</v>
      </c>
      <c r="C46" s="50"/>
      <c r="D46" s="50"/>
      <c r="E46" s="18">
        <v>2719.26</v>
      </c>
    </row>
    <row r="47" spans="2:5" s="17" customFormat="1" ht="14.25" customHeight="1">
      <c r="B47" s="50" t="s">
        <v>58</v>
      </c>
      <c r="C47" s="50"/>
      <c r="D47" s="50"/>
      <c r="E47" s="18">
        <v>2096.57</v>
      </c>
    </row>
    <row r="48" spans="2:5" s="17" customFormat="1" ht="15">
      <c r="B48" s="50" t="s">
        <v>59</v>
      </c>
      <c r="C48" s="50"/>
      <c r="D48" s="50"/>
      <c r="E48" s="18">
        <f>E54*2</f>
        <v>1441.68</v>
      </c>
    </row>
    <row r="49" spans="2:5" s="17" customFormat="1" ht="15">
      <c r="B49" s="50" t="s">
        <v>60</v>
      </c>
      <c r="C49" s="50"/>
      <c r="D49" s="50"/>
      <c r="E49" s="18">
        <f>E54+E55</f>
        <v>1613.3200000000002</v>
      </c>
    </row>
    <row r="50" spans="2:5" s="17" customFormat="1" ht="14.25" customHeight="1">
      <c r="B50" s="50" t="s">
        <v>28</v>
      </c>
      <c r="C50" s="50"/>
      <c r="D50" s="50"/>
      <c r="E50" s="18">
        <f>E54+E56</f>
        <v>1719.76</v>
      </c>
    </row>
    <row r="51" spans="2:5" s="17" customFormat="1" ht="14.25" customHeight="1">
      <c r="B51" s="50" t="s">
        <v>46</v>
      </c>
      <c r="C51" s="50"/>
      <c r="D51" s="50"/>
      <c r="E51" s="18">
        <f>E54+E57</f>
        <v>1761.5619003228362</v>
      </c>
    </row>
    <row r="52" spans="2:5" s="17" customFormat="1" ht="14.25" customHeight="1">
      <c r="B52" s="50" t="s">
        <v>75</v>
      </c>
      <c r="C52" s="50"/>
      <c r="D52" s="50"/>
      <c r="E52" s="18">
        <v>2540</v>
      </c>
    </row>
    <row r="53" spans="2:5" s="17" customFormat="1" ht="12" customHeight="1">
      <c r="B53" s="50"/>
      <c r="C53" s="50"/>
      <c r="D53" s="50"/>
      <c r="E53" s="18"/>
    </row>
    <row r="54" spans="2:5" s="17" customFormat="1" ht="15">
      <c r="B54" s="50" t="s">
        <v>67</v>
      </c>
      <c r="C54" s="50"/>
      <c r="D54" s="50"/>
      <c r="E54" s="18">
        <v>720.84</v>
      </c>
    </row>
    <row r="55" spans="2:5" s="17" customFormat="1" ht="15" customHeight="1">
      <c r="B55" s="50" t="s">
        <v>68</v>
      </c>
      <c r="C55" s="50"/>
      <c r="D55" s="50"/>
      <c r="E55" s="18">
        <v>892.48</v>
      </c>
    </row>
    <row r="56" spans="2:5" s="17" customFormat="1" ht="14.25" customHeight="1">
      <c r="B56" s="50" t="s">
        <v>69</v>
      </c>
      <c r="C56" s="50"/>
      <c r="D56" s="50"/>
      <c r="E56" s="18">
        <v>998.92</v>
      </c>
    </row>
    <row r="57" spans="2:5" s="17" customFormat="1" ht="14.25" customHeight="1">
      <c r="B57" s="50" t="s">
        <v>70</v>
      </c>
      <c r="C57" s="50"/>
      <c r="D57" s="50"/>
      <c r="E57" s="12">
        <f>'[1]2017 год'!$J$166</f>
        <v>1040.7219003228363</v>
      </c>
    </row>
    <row r="58" spans="2:6" s="17" customFormat="1" ht="15" customHeight="1">
      <c r="B58" s="50" t="s">
        <v>71</v>
      </c>
      <c r="C58" s="50"/>
      <c r="D58" s="50"/>
      <c r="E58" s="12">
        <f>'[1]2017 год'!$J$177</f>
        <v>1423.8940268246333</v>
      </c>
      <c r="F58" s="24"/>
    </row>
    <row r="59" spans="2:5" s="17" customFormat="1" ht="15" customHeight="1">
      <c r="B59" s="50"/>
      <c r="C59" s="50"/>
      <c r="D59" s="50"/>
      <c r="E59" s="12"/>
    </row>
    <row r="60" spans="2:6" s="17" customFormat="1" ht="15" customHeight="1">
      <c r="B60" s="50" t="s">
        <v>72</v>
      </c>
      <c r="C60" s="50"/>
      <c r="D60" s="50"/>
      <c r="E60" s="12">
        <f>'[1]2017 год'!$J$189</f>
        <v>7669.393914751781</v>
      </c>
      <c r="F60" s="24"/>
    </row>
    <row r="61" spans="2:5" s="17" customFormat="1" ht="15" customHeight="1">
      <c r="B61" s="50" t="s">
        <v>73</v>
      </c>
      <c r="C61" s="50"/>
      <c r="D61" s="50"/>
      <c r="E61" s="12">
        <f>'[1]2017 год'!$J$201</f>
        <v>11278.410667718827</v>
      </c>
    </row>
    <row r="62" spans="2:5" s="17" customFormat="1" ht="14.25" customHeight="1">
      <c r="B62" s="23"/>
      <c r="C62" s="23"/>
      <c r="D62" s="23"/>
      <c r="E62" s="18"/>
    </row>
    <row r="63" spans="2:5" s="17" customFormat="1" ht="12" customHeight="1">
      <c r="B63" s="50" t="s">
        <v>61</v>
      </c>
      <c r="C63" s="50"/>
      <c r="D63" s="50"/>
      <c r="E63" s="18">
        <v>68.68</v>
      </c>
    </row>
    <row r="64" spans="2:5" s="17" customFormat="1" ht="12" customHeight="1">
      <c r="B64" s="50"/>
      <c r="C64" s="50"/>
      <c r="D64" s="50"/>
      <c r="E64" s="18"/>
    </row>
    <row r="65" spans="2:5" s="17" customFormat="1" ht="22.5" customHeight="1">
      <c r="B65" s="50" t="s">
        <v>12</v>
      </c>
      <c r="C65" s="50"/>
      <c r="D65" s="50"/>
      <c r="E65" s="18">
        <v>565.23</v>
      </c>
    </row>
    <row r="66" spans="2:5" s="17" customFormat="1" ht="23.25" customHeight="1">
      <c r="B66" s="50" t="s">
        <v>11</v>
      </c>
      <c r="C66" s="50"/>
      <c r="D66" s="50"/>
      <c r="E66" s="18">
        <v>283.85</v>
      </c>
    </row>
    <row r="67" spans="2:5" s="17" customFormat="1" ht="40.5" customHeight="1">
      <c r="B67" s="50" t="s">
        <v>62</v>
      </c>
      <c r="C67" s="50"/>
      <c r="D67" s="50"/>
      <c r="E67" s="18">
        <v>1396.29</v>
      </c>
    </row>
    <row r="68" spans="2:5" s="17" customFormat="1" ht="27" customHeight="1">
      <c r="B68" s="50" t="s">
        <v>63</v>
      </c>
      <c r="C68" s="50"/>
      <c r="D68" s="50"/>
      <c r="E68" s="18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2019-10-29T06:40:06Z</dcterms:modified>
  <cp:category/>
  <cp:version/>
  <cp:contentType/>
  <cp:contentStatus/>
</cp:coreProperties>
</file>