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<sst xmlns="http://schemas.openxmlformats.org/spreadsheetml/2006/main" count="114" uniqueCount="95">
  <si>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</si>
  <si>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</si>
  <si>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</si>
  <si>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</si>
  <si>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</si>
  <si>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</si>
  <si>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</si>
  <si>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</si>
  <si>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</si>
  <si>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</si>
  <si>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</si>
  <si>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</si>
  <si>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</si>
  <si>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</si>
  <si>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</si>
  <si>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</si>
  <si>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</si>
  <si>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</si>
  <si>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</si>
  <si>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</si>
  <si>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</si>
  <si>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</si>
  <si>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</si>
  <si>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</si>
  <si>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</si>
  <si>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</si>
  <si>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</si>
  <si>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</si>
  <si>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</si>
  <si>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</si>
  <si>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квартир</t>
  </si>
  <si>
    <t>Осмотр водопровода, канализации и горячего водоснабжения в подвале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</si>
  <si>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</si>
  <si>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</si>
  <si>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</si>
  <si>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</si>
  <si>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</si>
  <si>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Уборка загрузочных клапанов; удаление отходов</t>
  </si>
  <si>
    <t>Страхование лифтового оборудования</t>
  </si>
  <si>
    <t xml:space="preserve">Адрес дома: МОСКОВСКИЙ ПР., 5 </t>
  </si>
  <si>
    <t>Проверка работоспасобности автоматической установки пожарной сигнализации, системы дымоудаления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</si>
  <si>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</si>
  <si>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</si>
  <si>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</si>
  <si>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</si>
  <si>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</si>
  <si>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</si>
  <si>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</si>
  <si>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</si>
  <si>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</si>
  <si>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</si>
  <si>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</si>
  <si>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</si>
  <si>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</si>
  <si>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</si>
  <si>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</si>
  <si>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</si>
  <si>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</si>
  <si>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</si>
  <si>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</si>
  <si>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</si>
  <si>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</si>
  <si>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</si>
  <si>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</si>
  <si>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</si>
  <si>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</si>
  <si>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</si>
  <si>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</si>
  <si>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Замена фотореле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</si>
  <si>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</si>
  <si>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</si>
  <si>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</si>
  <si>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</si>
  <si>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</si>
  <si>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</si>
  <si>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</si>
  <si>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Поверка общедомовых приборов учета ТУ, замена датчика</t>
  </si>
  <si>
    <t>Смена светильников</t>
  </si>
  <si>
    <t>Установка фильтра диаметром 50мм</t>
  </si>
  <si>
    <t>Установка двери 2 эт</t>
  </si>
  <si>
    <t>Ремонт перил (арматура д.8мм)</t>
  </si>
  <si>
    <t>Смена стекол</t>
  </si>
  <si>
    <t>Установка тамбурной двери</t>
  </si>
  <si>
    <t>Утепление дверей</t>
  </si>
  <si>
    <t>Ремонт подъезда</t>
  </si>
  <si>
    <t>Укладка кафельной плитки напольной</t>
  </si>
  <si>
    <t>Ремонт м/п швов кв38,76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</si>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</sst>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9" fillId="20" borderId="0">
      <alignment horizontal="left" vertical="center"/>
      <protection/>
    </xf>
    <xf numFmtId="0" fontId="28" fillId="21" borderId="0">
      <alignment horizontal="center" vertical="center"/>
      <protection/>
    </xf>
    <xf numFmtId="0" fontId="29" fillId="0" borderId="0">
      <alignment horizontal="right" vertical="center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28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8" fillId="35" borderId="11" xfId="0" applyFont="1" applyFill="1" applyBorder="1" applyAlignment="1">
      <alignment wrapText="1"/>
    </xf>
    <xf numFmtId="0" fontId="48" fillId="35" borderId="11" xfId="0" applyFont="1" applyFill="1" applyBorder="1" applyAlignment="1">
      <alignment horizontal="center" wrapText="1"/>
    </xf>
    <xf numFmtId="0" fontId="29" fillId="0" borderId="0" xfId="43" applyBorder="1" applyAlignment="1" quotePrefix="1">
      <alignment horizontal="left" vertical="top" wrapText="1"/>
      <protection/>
    </xf>
    <xf numFmtId="2" fontId="49" fillId="0" borderId="0" xfId="42" applyNumberFormat="1" applyFont="1" applyBorder="1" applyAlignment="1" quotePrefix="1">
      <alignment horizontal="right" vertical="center" wrapText="1"/>
      <protection/>
    </xf>
    <xf numFmtId="2" fontId="0" fillId="35" borderId="0" xfId="0" applyNumberFormat="1" applyFill="1" applyAlignment="1">
      <alignment wrapText="1"/>
    </xf>
    <xf numFmtId="2" fontId="0" fillId="35" borderId="1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2" fontId="29" fillId="35" borderId="13" xfId="42" applyNumberForma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2" fontId="29" fillId="35" borderId="13" xfId="42" applyNumberFormat="1" applyFill="1" applyBorder="1" applyAlignment="1" quotePrefix="1">
      <alignment horizontal="right" vertical="center" wrapText="1"/>
      <protection/>
    </xf>
    <xf numFmtId="0" fontId="26" fillId="0" borderId="0" xfId="0" applyFont="1" applyBorder="1" applyAlignment="1">
      <alignment wrapText="1"/>
    </xf>
    <xf numFmtId="0" fontId="49" fillId="0" borderId="0" xfId="42" applyNumberFormat="1" applyFont="1" applyBorder="1" applyAlignment="1" quotePrefix="1">
      <alignment horizontal="right" vertical="center" wrapText="1"/>
      <protection/>
    </xf>
    <xf numFmtId="0" fontId="3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9" fillId="35" borderId="0" xfId="42" applyNumberFormat="1" applyFont="1" applyFill="1" applyBorder="1" applyAlignment="1" quotePrefix="1">
      <alignment horizontal="right" vertical="center" wrapText="1"/>
      <protection/>
    </xf>
    <xf numFmtId="0" fontId="49" fillId="0" borderId="0" xfId="43" applyFont="1" applyBorder="1" applyAlignment="1" quotePrefix="1">
      <alignment horizontal="center" vertical="top" wrapText="1"/>
      <protection/>
    </xf>
    <xf numFmtId="0" fontId="49" fillId="0" borderId="0" xfId="43" applyFont="1" applyBorder="1" applyAlignment="1" quotePrefix="1">
      <alignment horizontal="left" vertical="top" wrapText="1"/>
      <protection/>
    </xf>
    <xf numFmtId="2" fontId="26" fillId="0" borderId="0" xfId="0" applyNumberFormat="1" applyFont="1" applyBorder="1" applyAlignment="1">
      <alignment wrapText="1"/>
    </xf>
    <xf numFmtId="2" fontId="50" fillId="0" borderId="12" xfId="39" applyNumberFormat="1" applyFont="1" applyBorder="1" applyAlignment="1" quotePrefix="1">
      <alignment vertical="top" wrapText="1"/>
      <protection/>
    </xf>
    <xf numFmtId="2" fontId="29" fillId="35" borderId="14" xfId="42" applyNumberFormat="1" applyFill="1" applyBorder="1" applyAlignment="1" quotePrefix="1">
      <alignment horizontal="right" vertical="center" wrapText="1"/>
      <protection/>
    </xf>
    <xf numFmtId="2" fontId="49" fillId="35" borderId="0" xfId="42" applyNumberFormat="1" applyFont="1" applyFill="1" applyBorder="1" applyAlignment="1" quotePrefix="1">
      <alignment horizontal="right" vertical="center" wrapText="1"/>
      <protection/>
    </xf>
    <xf numFmtId="0" fontId="29" fillId="35" borderId="13" xfId="42" applyNumberFormat="1" applyFill="1" applyBorder="1" applyAlignment="1" quotePrefix="1">
      <alignment horizontal="right" vertical="center" wrapText="1"/>
      <protection/>
    </xf>
    <xf numFmtId="0" fontId="28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2" fontId="29" fillId="35" borderId="13" xfId="42" applyNumberFormat="1" applyFill="1" applyBorder="1" applyAlignment="1" quotePrefix="1">
      <alignment horizontal="right" vertical="center" wrapText="1"/>
      <protection/>
    </xf>
    <xf numFmtId="0" fontId="29" fillId="0" borderId="13" xfId="43" applyBorder="1" applyAlignment="1" quotePrefix="1">
      <alignment horizontal="left" vertical="top" wrapText="1"/>
      <protection/>
    </xf>
    <xf numFmtId="0" fontId="28" fillId="21" borderId="15" xfId="41" applyBorder="1" applyAlignment="1" quotePrefix="1">
      <alignment horizontal="center" vertical="center" wrapText="1"/>
      <protection/>
    </xf>
    <xf numFmtId="0" fontId="28" fillId="21" borderId="16" xfId="41" applyBorder="1" applyAlignment="1" quotePrefix="1">
      <alignment horizontal="center" vertical="center" wrapText="1"/>
      <protection/>
    </xf>
    <xf numFmtId="0" fontId="28" fillId="20" borderId="15" xfId="40" applyFont="1" applyBorder="1" applyAlignment="1" quotePrefix="1">
      <alignment horizontal="left" vertical="center" wrapText="1"/>
      <protection/>
    </xf>
    <xf numFmtId="0" fontId="0" fillId="0" borderId="16" xfId="0" applyBorder="1" applyAlignment="1">
      <alignment wrapText="1"/>
    </xf>
    <xf numFmtId="0" fontId="29" fillId="0" borderId="15" xfId="43" applyBorder="1" applyAlignment="1" quotePrefix="1">
      <alignment horizontal="left" vertical="top" wrapText="1"/>
      <protection/>
    </xf>
    <xf numFmtId="0" fontId="29" fillId="0" borderId="16" xfId="43" applyBorder="1" applyAlignment="1" quotePrefix="1">
      <alignment horizontal="left" vertical="top" wrapText="1"/>
      <protection/>
    </xf>
    <xf numFmtId="0" fontId="29" fillId="0" borderId="17" xfId="43" applyBorder="1" applyAlignment="1" quotePrefix="1">
      <alignment horizontal="left" vertical="top" wrapText="1"/>
      <protection/>
    </xf>
    <xf numFmtId="0" fontId="29" fillId="0" borderId="18" xfId="43" applyBorder="1" applyAlignment="1" quotePrefix="1">
      <alignment horizontal="left" vertical="top" wrapText="1"/>
      <protection/>
    </xf>
    <xf numFmtId="0" fontId="29" fillId="0" borderId="13" xfId="37" applyBorder="1" applyAlignment="1" quotePrefix="1">
      <alignment horizontal="left" vertical="top" wrapText="1"/>
      <protection/>
    </xf>
    <xf numFmtId="4" fontId="28" fillId="0" borderId="18" xfId="47" applyNumberFormat="1" applyBorder="1" applyAlignment="1" quotePrefix="1">
      <alignment horizontal="right" vertical="top" wrapText="1"/>
      <protection/>
    </xf>
    <xf numFmtId="0" fontId="0" fillId="0" borderId="18" xfId="0" applyBorder="1" applyAlignment="1">
      <alignment wrapText="1"/>
    </xf>
    <xf numFmtId="4" fontId="28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36" borderId="13" xfId="0" applyFill="1" applyBorder="1" applyAlignment="1">
      <alignment horizontal="center" wrapText="1"/>
    </xf>
    <xf numFmtId="0" fontId="27" fillId="0" borderId="0" xfId="33" applyAlignment="1" quotePrefix="1">
      <alignment horizontal="center" vertical="center" wrapText="1"/>
      <protection/>
    </xf>
    <xf numFmtId="0" fontId="49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57">
          <cell r="D57">
            <v>798398.3999999999</v>
          </cell>
          <cell r="E57">
            <v>798473.4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PageLayoutView="0" workbookViewId="0" topLeftCell="A1">
      <selection activeCell="B11" sqref="B11:D11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28125" style="1" customWidth="1"/>
    <col min="4" max="4" width="10.57421875" style="1" customWidth="1"/>
    <col min="5" max="5" width="11.57421875" style="9" customWidth="1"/>
    <col min="6" max="6" width="7.00390625" style="1" customWidth="1"/>
    <col min="7" max="7" width="3.7109375" style="1" customWidth="1"/>
    <col min="8" max="16384" width="9.140625" style="1" customWidth="1"/>
  </cols>
  <sheetData>
    <row r="1" spans="1:5" s="15" customFormat="1" ht="24" customHeight="1">
      <c r="A1" s="49" t="s">
        <v>48</v>
      </c>
      <c r="B1" s="49"/>
      <c r="C1" s="49"/>
      <c r="D1" s="49"/>
      <c r="E1" s="49"/>
    </row>
    <row r="2" spans="2:5" s="4" customFormat="1" ht="12" customHeight="1">
      <c r="B2" s="3" t="s">
        <v>0</v>
      </c>
      <c r="E2" s="9"/>
    </row>
    <row r="3" spans="2:12" ht="21" customHeight="1">
      <c r="B3" s="35" t="s">
        <v>1</v>
      </c>
      <c r="C3" s="36"/>
      <c r="D3" s="36"/>
      <c r="E3" s="31" t="s">
        <v>89</v>
      </c>
      <c r="F3" s="17"/>
      <c r="G3" s="17"/>
      <c r="H3" s="48" t="s">
        <v>90</v>
      </c>
      <c r="I3" s="48"/>
      <c r="J3" s="48"/>
      <c r="K3" s="48"/>
      <c r="L3" s="48"/>
    </row>
    <row r="4" spans="2:12" ht="15" customHeight="1" thickBot="1">
      <c r="B4" s="37" t="s">
        <v>39</v>
      </c>
      <c r="C4" s="38"/>
      <c r="D4" s="38"/>
      <c r="E4" s="38"/>
      <c r="F4" s="17"/>
      <c r="G4" s="17"/>
      <c r="H4" s="32" t="s">
        <v>30</v>
      </c>
      <c r="I4" s="32" t="s">
        <v>91</v>
      </c>
      <c r="J4" s="32" t="s">
        <v>92</v>
      </c>
      <c r="K4" s="32" t="s">
        <v>93</v>
      </c>
      <c r="L4" s="32" t="s">
        <v>94</v>
      </c>
    </row>
    <row r="5" spans="2:12" ht="26.25" customHeight="1" thickBot="1">
      <c r="B5" s="39" t="s">
        <v>41</v>
      </c>
      <c r="C5" s="40"/>
      <c r="D5" s="40"/>
      <c r="E5" s="16">
        <f>2.05*J5*12+J5*2*2.05+2.05*4*J5</f>
        <v>19073.609999999997</v>
      </c>
      <c r="H5" s="5">
        <v>82</v>
      </c>
      <c r="I5" s="5">
        <v>3649.4</v>
      </c>
      <c r="J5" s="5">
        <v>516.9</v>
      </c>
      <c r="K5" s="5">
        <f>J5</f>
        <v>516.9</v>
      </c>
      <c r="L5" s="6">
        <v>60</v>
      </c>
    </row>
    <row r="6" spans="2:12" ht="12" customHeight="1" hidden="1" thickBot="1">
      <c r="B6" s="41" t="s">
        <v>31</v>
      </c>
      <c r="C6" s="42"/>
      <c r="D6" s="42"/>
      <c r="E6" s="28"/>
      <c r="H6" s="5">
        <v>82</v>
      </c>
      <c r="I6" s="5">
        <v>3649.4</v>
      </c>
      <c r="J6" s="5">
        <v>516.9</v>
      </c>
      <c r="K6" s="5">
        <f>J6</f>
        <v>516.9</v>
      </c>
      <c r="L6" s="6">
        <v>60</v>
      </c>
    </row>
    <row r="7" spans="2:5" ht="36" customHeight="1">
      <c r="B7" s="34" t="s">
        <v>32</v>
      </c>
      <c r="C7" s="34"/>
      <c r="D7" s="34"/>
      <c r="E7" s="18">
        <f>(I6*2.05*2)</f>
        <v>14962.539999999999</v>
      </c>
    </row>
    <row r="8" spans="2:5" ht="12" customHeight="1">
      <c r="B8" s="34" t="s">
        <v>33</v>
      </c>
      <c r="C8" s="34"/>
      <c r="D8" s="34"/>
      <c r="E8" s="18">
        <f>I6*2.05*2</f>
        <v>14962.539999999999</v>
      </c>
    </row>
    <row r="9" spans="2:5" ht="12" customHeight="1" hidden="1">
      <c r="B9" s="34" t="s">
        <v>34</v>
      </c>
      <c r="C9" s="34"/>
      <c r="D9" s="34"/>
      <c r="E9" s="18"/>
    </row>
    <row r="10" spans="2:5" ht="25.5" customHeight="1">
      <c r="B10" s="34" t="s">
        <v>35</v>
      </c>
      <c r="C10" s="34"/>
      <c r="D10" s="34"/>
      <c r="E10" s="18">
        <f>(3*121.53*2*I6/1000)*3</f>
        <v>7983.208476</v>
      </c>
    </row>
    <row r="11" spans="2:5" ht="12" customHeight="1">
      <c r="B11" s="34" t="s">
        <v>15</v>
      </c>
      <c r="C11" s="34"/>
      <c r="D11" s="34"/>
      <c r="E11" s="18">
        <f>12*I6*0.76</f>
        <v>33282.528000000006</v>
      </c>
    </row>
    <row r="12" spans="2:5" ht="12" customHeight="1">
      <c r="B12" s="34" t="s">
        <v>17</v>
      </c>
      <c r="C12" s="34"/>
      <c r="D12" s="34"/>
      <c r="E12" s="18">
        <f>12*I6*4.53</f>
        <v>198381.38400000002</v>
      </c>
    </row>
    <row r="13" spans="2:5" ht="12" customHeight="1">
      <c r="B13" s="34" t="s">
        <v>18</v>
      </c>
      <c r="C13" s="34"/>
      <c r="D13" s="34"/>
      <c r="E13" s="18">
        <f>1*L6*286.7</f>
        <v>17202</v>
      </c>
    </row>
    <row r="14" spans="2:5" ht="12" customHeight="1">
      <c r="B14" s="34" t="s">
        <v>16</v>
      </c>
      <c r="C14" s="34"/>
      <c r="D14" s="34"/>
      <c r="E14" s="18">
        <f>12*I6*0.54</f>
        <v>23648.112000000005</v>
      </c>
    </row>
    <row r="15" spans="2:5" ht="12" customHeight="1">
      <c r="B15" s="43" t="s">
        <v>21</v>
      </c>
      <c r="C15" s="43"/>
      <c r="D15" s="43"/>
      <c r="E15" s="18">
        <v>5000</v>
      </c>
    </row>
    <row r="16" spans="2:5" ht="6" customHeight="1">
      <c r="B16" s="34" t="s">
        <v>20</v>
      </c>
      <c r="C16" s="34"/>
      <c r="D16" s="34"/>
      <c r="E16" s="33">
        <f>12*I6*1.17</f>
        <v>51237.576</v>
      </c>
    </row>
    <row r="17" spans="2:5" ht="6" customHeight="1">
      <c r="B17" s="34"/>
      <c r="C17" s="34"/>
      <c r="D17" s="34"/>
      <c r="E17" s="33"/>
    </row>
    <row r="18" spans="2:5" ht="6" customHeight="1">
      <c r="B18" s="34" t="s">
        <v>36</v>
      </c>
      <c r="C18" s="34"/>
      <c r="D18" s="34"/>
      <c r="E18" s="33">
        <f>12*I6*1.12</f>
        <v>49047.93600000001</v>
      </c>
    </row>
    <row r="19" spans="2:5" ht="6" customHeight="1">
      <c r="B19" s="34"/>
      <c r="C19" s="34"/>
      <c r="D19" s="34"/>
      <c r="E19" s="33"/>
    </row>
    <row r="20" spans="2:5" s="4" customFormat="1" ht="12" customHeight="1">
      <c r="B20" s="34" t="s">
        <v>76</v>
      </c>
      <c r="C20" s="34"/>
      <c r="D20" s="34"/>
      <c r="E20" s="18">
        <f>1003+4000</f>
        <v>5003</v>
      </c>
    </row>
    <row r="21" spans="2:5" ht="12" customHeight="1">
      <c r="B21" s="34" t="s">
        <v>42</v>
      </c>
      <c r="C21" s="34"/>
      <c r="D21" s="34"/>
      <c r="E21" s="18">
        <f>12*I6*0.37</f>
        <v>16203.336000000001</v>
      </c>
    </row>
    <row r="22" spans="2:5" ht="12" customHeight="1">
      <c r="B22" s="34" t="s">
        <v>43</v>
      </c>
      <c r="C22" s="34"/>
      <c r="D22" s="34"/>
      <c r="E22" s="18">
        <f>H6*2*76%*2*137.35*0.38</f>
        <v>13010.671040000001</v>
      </c>
    </row>
    <row r="23" spans="2:5" ht="12" customHeight="1">
      <c r="B23" s="34" t="s">
        <v>44</v>
      </c>
      <c r="C23" s="34"/>
      <c r="D23" s="34"/>
      <c r="E23" s="18">
        <f>H6*76%*2*137.35*0.38</f>
        <v>6505.3355200000005</v>
      </c>
    </row>
    <row r="24" spans="2:5" s="4" customFormat="1" ht="12" customHeight="1">
      <c r="B24" s="34" t="s">
        <v>37</v>
      </c>
      <c r="C24" s="34"/>
      <c r="D24" s="34"/>
      <c r="E24" s="30">
        <v>21881.4</v>
      </c>
    </row>
    <row r="25" spans="2:5" s="4" customFormat="1" ht="12" customHeight="1">
      <c r="B25" s="34" t="s">
        <v>38</v>
      </c>
      <c r="C25" s="34"/>
      <c r="D25" s="34"/>
      <c r="E25" s="30">
        <v>2000</v>
      </c>
    </row>
    <row r="26" spans="2:5" s="4" customFormat="1" ht="23.25" customHeight="1">
      <c r="B26" s="34" t="s">
        <v>40</v>
      </c>
      <c r="C26" s="34"/>
      <c r="D26" s="34"/>
      <c r="E26" s="18">
        <f>6452*4</f>
        <v>25808</v>
      </c>
    </row>
    <row r="27" spans="2:5" s="15" customFormat="1" ht="12" customHeight="1">
      <c r="B27" s="34" t="s">
        <v>45</v>
      </c>
      <c r="C27" s="34"/>
      <c r="D27" s="34"/>
      <c r="E27" s="30">
        <f>68.68*25</f>
        <v>1717.0000000000002</v>
      </c>
    </row>
    <row r="28" spans="2:5" s="15" customFormat="1" ht="12" customHeight="1">
      <c r="B28" s="34" t="s">
        <v>4</v>
      </c>
      <c r="C28" s="34"/>
      <c r="D28" s="34"/>
      <c r="E28" s="30">
        <f>68.68*14</f>
        <v>961.5200000000001</v>
      </c>
    </row>
    <row r="29" spans="2:5" s="15" customFormat="1" ht="12" customHeight="1">
      <c r="B29" s="34" t="s">
        <v>46</v>
      </c>
      <c r="C29" s="34"/>
      <c r="D29" s="34"/>
      <c r="E29" s="30">
        <f>68.68*31</f>
        <v>2129.0800000000004</v>
      </c>
    </row>
    <row r="30" spans="2:5" ht="12" customHeight="1">
      <c r="B30" s="34" t="s">
        <v>86</v>
      </c>
      <c r="C30" s="34"/>
      <c r="D30" s="34"/>
      <c r="E30" s="30">
        <f>6682.99*2</f>
        <v>13365.98</v>
      </c>
    </row>
    <row r="31" spans="2:5" s="12" customFormat="1" ht="12" customHeight="1">
      <c r="B31" s="34" t="s">
        <v>28</v>
      </c>
      <c r="C31" s="34"/>
      <c r="D31" s="34"/>
      <c r="E31" s="30">
        <f>4085.53</f>
        <v>4085.53</v>
      </c>
    </row>
    <row r="32" spans="2:5" s="12" customFormat="1" ht="12" customHeight="1">
      <c r="B32" s="34" t="s">
        <v>7</v>
      </c>
      <c r="C32" s="34"/>
      <c r="D32" s="34"/>
      <c r="E32" s="30">
        <f>136*цены!E13</f>
        <v>10899.04</v>
      </c>
    </row>
    <row r="33" spans="2:5" s="12" customFormat="1" ht="12" customHeight="1">
      <c r="B33" s="34" t="s">
        <v>50</v>
      </c>
      <c r="C33" s="34"/>
      <c r="D33" s="34"/>
      <c r="E33" s="30">
        <f>47*цены!E16</f>
        <v>7547.26</v>
      </c>
    </row>
    <row r="34" spans="2:5" ht="24" customHeight="1">
      <c r="B34" s="34" t="s">
        <v>66</v>
      </c>
      <c r="C34" s="34"/>
      <c r="D34" s="34"/>
      <c r="E34" s="30">
        <f>цены!E22</f>
        <v>542.01</v>
      </c>
    </row>
    <row r="35" spans="2:5" s="12" customFormat="1" ht="12" customHeight="1">
      <c r="B35" s="34" t="s">
        <v>65</v>
      </c>
      <c r="C35" s="34"/>
      <c r="D35" s="34"/>
      <c r="E35" s="30">
        <f>3*цены!E21</f>
        <v>2193.27</v>
      </c>
    </row>
    <row r="36" spans="2:5" s="12" customFormat="1" ht="12" customHeight="1">
      <c r="B36" s="34" t="s">
        <v>68</v>
      </c>
      <c r="C36" s="34"/>
      <c r="D36" s="34"/>
      <c r="E36" s="30">
        <f>E35/3</f>
        <v>731.09</v>
      </c>
    </row>
    <row r="37" spans="2:5" s="12" customFormat="1" ht="12" customHeight="1">
      <c r="B37" s="34" t="s">
        <v>10</v>
      </c>
      <c r="C37" s="34"/>
      <c r="D37" s="34"/>
      <c r="E37" s="30">
        <f>14*112</f>
        <v>1568</v>
      </c>
    </row>
    <row r="38" spans="2:5" s="12" customFormat="1" ht="12" customHeight="1">
      <c r="B38" s="34" t="s">
        <v>6</v>
      </c>
      <c r="C38" s="34"/>
      <c r="D38" s="34"/>
      <c r="E38" s="30">
        <f>цены!E15</f>
        <v>141.22</v>
      </c>
    </row>
    <row r="39" spans="2:5" s="12" customFormat="1" ht="12" customHeight="1">
      <c r="B39" s="34" t="s">
        <v>77</v>
      </c>
      <c r="C39" s="34"/>
      <c r="D39" s="34"/>
      <c r="E39" s="30">
        <f>2*цены!E25</f>
        <v>1160.2</v>
      </c>
    </row>
    <row r="40" spans="2:5" s="12" customFormat="1" ht="12" customHeight="1">
      <c r="B40" s="34" t="s">
        <v>13</v>
      </c>
      <c r="C40" s="34"/>
      <c r="D40" s="34"/>
      <c r="E40" s="30">
        <f>14*цены!E28</f>
        <v>8806.279999999999</v>
      </c>
    </row>
    <row r="41" spans="2:5" s="12" customFormat="1" ht="12" customHeight="1">
      <c r="B41" s="34" t="s">
        <v>19</v>
      </c>
      <c r="C41" s="34"/>
      <c r="D41" s="34"/>
      <c r="E41" s="30">
        <f>2*цены!E31</f>
        <v>1815.2</v>
      </c>
    </row>
    <row r="42" spans="2:5" s="12" customFormat="1" ht="12" customHeight="1">
      <c r="B42" s="34" t="s">
        <v>3</v>
      </c>
      <c r="C42" s="34"/>
      <c r="D42" s="34"/>
      <c r="E42" s="30">
        <f>3*цены!E40</f>
        <v>1447.1399999999999</v>
      </c>
    </row>
    <row r="43" spans="2:5" s="15" customFormat="1" ht="12" customHeight="1">
      <c r="B43" s="34" t="s">
        <v>79</v>
      </c>
      <c r="C43" s="34"/>
      <c r="D43" s="34"/>
      <c r="E43" s="30">
        <v>9277.44</v>
      </c>
    </row>
    <row r="44" spans="2:5" ht="12" customHeight="1">
      <c r="B44" s="34" t="s">
        <v>82</v>
      </c>
      <c r="C44" s="34"/>
      <c r="D44" s="34"/>
      <c r="E44" s="30">
        <f>10823.16+1000</f>
        <v>11823.16</v>
      </c>
    </row>
    <row r="45" spans="2:5" ht="12" customHeight="1">
      <c r="B45" s="34" t="s">
        <v>80</v>
      </c>
      <c r="C45" s="34"/>
      <c r="D45" s="34"/>
      <c r="E45" s="30">
        <f>470</f>
        <v>470</v>
      </c>
    </row>
    <row r="46" spans="2:5" ht="12" customHeight="1">
      <c r="B46" s="34" t="s">
        <v>83</v>
      </c>
      <c r="C46" s="34"/>
      <c r="D46" s="34"/>
      <c r="E46" s="30">
        <f>3659</f>
        <v>3659</v>
      </c>
    </row>
    <row r="47" spans="2:5" ht="12" customHeight="1">
      <c r="B47" s="34" t="s">
        <v>84</v>
      </c>
      <c r="C47" s="34"/>
      <c r="D47" s="34"/>
      <c r="E47" s="30">
        <v>146333</v>
      </c>
    </row>
    <row r="48" spans="2:5" ht="12" customHeight="1">
      <c r="B48" s="34" t="s">
        <v>85</v>
      </c>
      <c r="C48" s="34"/>
      <c r="D48" s="34"/>
      <c r="E48" s="30">
        <v>87509.36</v>
      </c>
    </row>
    <row r="49" spans="2:5" s="15" customFormat="1" ht="12" customHeight="1">
      <c r="B49" s="34" t="s">
        <v>81</v>
      </c>
      <c r="C49" s="34"/>
      <c r="D49" s="34"/>
      <c r="E49" s="30">
        <f>866.25*1.2</f>
        <v>1039.5</v>
      </c>
    </row>
    <row r="50" spans="2:5" s="4" customFormat="1" ht="12" customHeight="1">
      <c r="B50" s="7"/>
      <c r="C50" s="7"/>
      <c r="D50" s="7"/>
      <c r="E50" s="29">
        <f>SUM(E5:E49)</f>
        <v>844414.457036</v>
      </c>
    </row>
    <row r="51" spans="3:5" ht="12" customHeight="1">
      <c r="C51" s="13" t="s">
        <v>88</v>
      </c>
      <c r="D51" s="44">
        <f>'[2]Лист2'!$D$57</f>
        <v>798398.3999999999</v>
      </c>
      <c r="E51" s="45"/>
    </row>
    <row r="52" spans="3:5" ht="12" customHeight="1">
      <c r="C52" s="2" t="s">
        <v>9</v>
      </c>
      <c r="D52" s="46">
        <f>'[2]Лист2'!$E$57</f>
        <v>798473.4</v>
      </c>
      <c r="E52" s="47"/>
    </row>
    <row r="53" spans="3:5" ht="12" customHeight="1">
      <c r="C53" s="13" t="s">
        <v>87</v>
      </c>
      <c r="D53" s="27">
        <f>E50</f>
        <v>844414.457036</v>
      </c>
      <c r="E53" s="10">
        <f>D53*1.18</f>
        <v>996409.05930248</v>
      </c>
    </row>
    <row r="54" s="4" customFormat="1" ht="142.5" customHeight="1"/>
    <row r="55" s="15" customFormat="1" ht="24" customHeight="1"/>
    <row r="56" s="4" customFormat="1" ht="12" customHeight="1"/>
    <row r="57" ht="21" customHeight="1">
      <c r="E57" s="1"/>
    </row>
    <row r="58" ht="15" customHeight="1">
      <c r="E58" s="1"/>
    </row>
    <row r="59" ht="23.25" customHeight="1">
      <c r="E59" s="1"/>
    </row>
    <row r="60" ht="12" customHeight="1" hidden="1" thickBot="1">
      <c r="E60" s="1"/>
    </row>
    <row r="61" ht="36" customHeight="1">
      <c r="E61" s="1"/>
    </row>
    <row r="62" ht="12" customHeight="1">
      <c r="E62" s="1"/>
    </row>
    <row r="63" ht="12" customHeight="1" hidden="1">
      <c r="E63" s="1"/>
    </row>
    <row r="64" ht="12" customHeight="1">
      <c r="E64" s="1"/>
    </row>
    <row r="65" ht="12" customHeight="1">
      <c r="E65" s="1"/>
    </row>
    <row r="66" ht="12" customHeight="1">
      <c r="E66" s="1"/>
    </row>
    <row r="67" ht="12" customHeight="1">
      <c r="E67" s="1"/>
    </row>
    <row r="68" ht="12" customHeight="1">
      <c r="E68" s="1"/>
    </row>
    <row r="69" ht="12" customHeight="1">
      <c r="E69" s="1"/>
    </row>
    <row r="70" ht="6" customHeight="1">
      <c r="E70" s="1"/>
    </row>
    <row r="71" ht="6" customHeight="1">
      <c r="E71" s="1"/>
    </row>
    <row r="72" ht="6" customHeight="1">
      <c r="E72" s="1"/>
    </row>
    <row r="73" ht="6" customHeight="1">
      <c r="E73" s="1"/>
    </row>
    <row r="74" s="4" customFormat="1" ht="12" customHeight="1"/>
    <row r="75" ht="12" customHeight="1">
      <c r="E75" s="1"/>
    </row>
    <row r="76" ht="12" customHeight="1">
      <c r="E76" s="1"/>
    </row>
    <row r="77" ht="12" customHeight="1">
      <c r="E77" s="1"/>
    </row>
    <row r="78" s="4" customFormat="1" ht="12" customHeight="1"/>
    <row r="79" s="4" customFormat="1" ht="12" customHeight="1"/>
    <row r="80" s="15" customFormat="1" ht="12" customHeight="1"/>
    <row r="81" s="15" customFormat="1" ht="12" customHeight="1"/>
    <row r="82" s="15" customFormat="1" ht="12" customHeight="1"/>
    <row r="83" ht="12" customHeight="1">
      <c r="E83" s="1"/>
    </row>
    <row r="84" ht="12" customHeight="1">
      <c r="E84" s="1"/>
    </row>
    <row r="85" s="11" customFormat="1" ht="12" customHeight="1"/>
    <row r="86" s="12" customFormat="1" ht="12" customHeight="1"/>
    <row r="87" s="12" customFormat="1" ht="12" customHeight="1"/>
    <row r="88" s="12" customFormat="1" ht="12" customHeight="1"/>
    <row r="89" s="12" customFormat="1" ht="12" customHeight="1"/>
    <row r="90" s="12" customFormat="1" ht="12" customHeight="1"/>
    <row r="91" s="12" customFormat="1" ht="12" customHeight="1"/>
    <row r="92" s="12" customFormat="1" ht="12" customHeight="1"/>
    <row r="93" s="12" customFormat="1" ht="12" customHeight="1"/>
    <row r="94" s="12" customFormat="1" ht="12" customHeight="1"/>
    <row r="95" s="12" customFormat="1" ht="12" customHeight="1"/>
    <row r="96" s="12" customFormat="1" ht="12" customHeight="1"/>
    <row r="97" s="12" customFormat="1" ht="12" customHeight="1"/>
    <row r="98" s="12" customFormat="1" ht="12" customHeight="1"/>
    <row r="99" s="12" customFormat="1" ht="12" customHeight="1"/>
    <row r="100" s="12" customFormat="1" ht="12" customHeight="1"/>
    <row r="101" ht="12" customHeight="1">
      <c r="E101" s="1"/>
    </row>
    <row r="102" s="15" customFormat="1" ht="12" customHeight="1"/>
    <row r="103" s="15" customFormat="1" ht="12" customHeight="1"/>
    <row r="104" s="15" customFormat="1" ht="12" customHeight="1"/>
    <row r="105" ht="12" customHeight="1">
      <c r="E105" s="1"/>
    </row>
    <row r="106" ht="12" customHeight="1">
      <c r="E106" s="1"/>
    </row>
    <row r="107" s="15" customFormat="1" ht="12" customHeight="1"/>
    <row r="108" s="14" customFormat="1" ht="24.75" customHeight="1"/>
    <row r="109" s="4" customFormat="1" ht="12" customHeight="1"/>
    <row r="110" ht="12" customHeight="1">
      <c r="E110" s="1"/>
    </row>
    <row r="111" ht="12" customHeight="1">
      <c r="E111" s="1"/>
    </row>
    <row r="112" ht="12" customHeight="1">
      <c r="E112" s="1"/>
    </row>
    <row r="113" s="4" customFormat="1" ht="69" customHeight="1"/>
    <row r="114" s="15" customFormat="1" ht="24" customHeight="1"/>
    <row r="115" s="4" customFormat="1" ht="12" customHeight="1"/>
    <row r="116" ht="12" customHeight="1">
      <c r="E116" s="1"/>
    </row>
    <row r="117" ht="15" customHeight="1">
      <c r="E117" s="1"/>
    </row>
    <row r="118" ht="12" customHeight="1" hidden="1" thickBot="1">
      <c r="E118" s="1"/>
    </row>
    <row r="119" ht="23.25" customHeight="1">
      <c r="E119" s="1"/>
    </row>
    <row r="120" ht="36" customHeight="1">
      <c r="E120" s="1"/>
    </row>
    <row r="121" ht="12" customHeight="1">
      <c r="E121" s="1"/>
    </row>
    <row r="122" ht="12" customHeight="1" hidden="1">
      <c r="E122" s="1"/>
    </row>
    <row r="123" ht="12" customHeight="1">
      <c r="E123" s="1"/>
    </row>
    <row r="124" ht="12" customHeight="1">
      <c r="E124" s="1"/>
    </row>
    <row r="125" ht="12" customHeight="1">
      <c r="E125" s="1"/>
    </row>
    <row r="126" ht="12" customHeight="1">
      <c r="E126" s="1"/>
    </row>
    <row r="127" ht="12" customHeight="1">
      <c r="E127" s="1"/>
    </row>
    <row r="128" ht="12" customHeight="1">
      <c r="E128" s="1"/>
    </row>
    <row r="129" ht="6" customHeight="1">
      <c r="E129" s="1"/>
    </row>
    <row r="130" ht="6" customHeight="1">
      <c r="E130" s="1"/>
    </row>
    <row r="131" ht="6" customHeight="1">
      <c r="E131" s="1"/>
    </row>
    <row r="132" ht="6" customHeight="1">
      <c r="E132" s="1"/>
    </row>
    <row r="133" s="15" customFormat="1" ht="12" customHeight="1"/>
    <row r="134" ht="12" customHeight="1">
      <c r="E134" s="1"/>
    </row>
    <row r="135" ht="12" customHeight="1">
      <c r="E135" s="1"/>
    </row>
    <row r="136" ht="12" customHeight="1">
      <c r="E136" s="1"/>
    </row>
    <row r="137" s="4" customFormat="1" ht="12" customHeight="1"/>
    <row r="138" s="4" customFormat="1" ht="12" customHeight="1"/>
    <row r="139" s="15" customFormat="1" ht="12" customHeight="1"/>
    <row r="140" s="15" customFormat="1" ht="12" customHeight="1"/>
    <row r="141" s="15" customFormat="1" ht="12" customHeight="1"/>
    <row r="142" ht="12" customHeight="1">
      <c r="E142" s="1"/>
    </row>
    <row r="143" ht="12" customHeight="1">
      <c r="E143" s="1"/>
    </row>
    <row r="144" ht="12" customHeight="1">
      <c r="E144" s="1"/>
    </row>
    <row r="145" s="15" customFormat="1" ht="12" customHeight="1"/>
    <row r="146" s="15" customFormat="1" ht="12" customHeight="1"/>
    <row r="147" s="15" customFormat="1" ht="12" customHeight="1"/>
    <row r="148" s="15" customFormat="1" ht="12" customHeight="1"/>
    <row r="149" s="15" customFormat="1" ht="12" customHeight="1"/>
    <row r="150" ht="12" customHeight="1">
      <c r="E150" s="1"/>
    </row>
    <row r="151" s="15" customFormat="1" ht="12" customHeight="1"/>
    <row r="152" s="15" customFormat="1" ht="12" customHeight="1"/>
    <row r="153" s="15" customFormat="1" ht="12" customHeight="1"/>
    <row r="154" s="15" customFormat="1" ht="12" customHeight="1"/>
    <row r="155" s="15" customFormat="1" ht="12" customHeight="1"/>
    <row r="156" s="15" customFormat="1" ht="12" customHeight="1"/>
    <row r="157" s="15" customFormat="1" ht="12" customHeight="1"/>
    <row r="158" s="15" customFormat="1" ht="12" customHeight="1"/>
    <row r="159" s="15" customFormat="1" ht="12" customHeight="1"/>
    <row r="160" s="15" customFormat="1" ht="12" customHeight="1"/>
    <row r="161" s="15" customFormat="1" ht="12" customHeight="1"/>
    <row r="162" s="15" customFormat="1" ht="12" customHeight="1"/>
    <row r="163" s="15" customFormat="1" ht="12" customHeight="1"/>
    <row r="164" s="15" customFormat="1" ht="12" customHeight="1"/>
    <row r="165" s="15" customFormat="1" ht="12" customHeight="1"/>
    <row r="166" ht="12" customHeight="1">
      <c r="E166" s="1"/>
    </row>
    <row r="167" s="14" customFormat="1" ht="24.75" customHeight="1"/>
    <row r="168" s="15" customFormat="1" ht="12" customHeight="1"/>
    <row r="169" ht="12" customHeight="1">
      <c r="E169" s="1"/>
    </row>
    <row r="170" s="15" customFormat="1" ht="12" customHeight="1"/>
    <row r="171" s="15" customFormat="1" ht="12" customHeight="1"/>
    <row r="172" ht="12" customHeight="1">
      <c r="E172" s="1"/>
    </row>
    <row r="173" s="14" customFormat="1" ht="12" customHeight="1"/>
    <row r="174" ht="12" customHeight="1">
      <c r="E174" s="1"/>
    </row>
    <row r="175" s="4" customFormat="1" ht="4.5" customHeight="1"/>
    <row r="176" ht="12" customHeight="1">
      <c r="E176" s="1"/>
    </row>
    <row r="177" ht="12" customHeight="1">
      <c r="E177" s="1"/>
    </row>
    <row r="178" ht="12" customHeight="1">
      <c r="E178" s="1"/>
    </row>
    <row r="179" s="4" customFormat="1" ht="12" customHeight="1"/>
    <row r="180" s="15" customFormat="1" ht="24" customHeight="1"/>
    <row r="181" s="4" customFormat="1" ht="12" customHeight="1"/>
    <row r="182" ht="21" customHeight="1">
      <c r="E182" s="1"/>
    </row>
    <row r="183" ht="15" customHeight="1">
      <c r="E183" s="1"/>
    </row>
    <row r="184" ht="12" customHeight="1" hidden="1" thickBot="1">
      <c r="E184" s="1"/>
    </row>
    <row r="185" ht="23.25" customHeight="1">
      <c r="E185" s="1"/>
    </row>
    <row r="186" ht="36" customHeight="1">
      <c r="E186" s="1"/>
    </row>
    <row r="187" ht="12" customHeight="1">
      <c r="E187" s="1"/>
    </row>
    <row r="188" ht="12" customHeight="1" hidden="1">
      <c r="E188" s="1"/>
    </row>
    <row r="189" ht="12" customHeight="1">
      <c r="E189" s="1"/>
    </row>
    <row r="190" ht="12" customHeight="1">
      <c r="E190" s="1"/>
    </row>
    <row r="191" ht="12" customHeight="1">
      <c r="E191" s="1"/>
    </row>
    <row r="192" ht="12" customHeight="1">
      <c r="E192" s="1"/>
    </row>
    <row r="193" ht="12" customHeight="1">
      <c r="E193" s="1"/>
    </row>
    <row r="194" ht="12" customHeight="1">
      <c r="E194" s="1"/>
    </row>
    <row r="195" ht="6" customHeight="1">
      <c r="E195" s="1"/>
    </row>
    <row r="196" ht="6" customHeight="1">
      <c r="E196" s="1"/>
    </row>
    <row r="197" ht="6" customHeight="1">
      <c r="E197" s="1"/>
    </row>
    <row r="198" ht="6" customHeight="1">
      <c r="E198" s="1"/>
    </row>
    <row r="199" s="4" customFormat="1" ht="12" customHeight="1"/>
    <row r="200" ht="12" customHeight="1">
      <c r="E200" s="1"/>
    </row>
    <row r="201" ht="12" customHeight="1">
      <c r="E201" s="1"/>
    </row>
    <row r="202" ht="12" customHeight="1">
      <c r="E202" s="1"/>
    </row>
    <row r="203" s="4" customFormat="1" ht="12" customHeight="1"/>
    <row r="204" s="4" customFormat="1" ht="12" customHeight="1"/>
    <row r="205" s="15" customFormat="1" ht="12" customHeight="1"/>
    <row r="206" s="15" customFormat="1" ht="12" customHeight="1"/>
    <row r="207" s="15" customFormat="1" ht="12" customHeight="1"/>
    <row r="208" ht="12" customHeight="1">
      <c r="E208" s="1"/>
    </row>
    <row r="209" ht="12" customHeight="1">
      <c r="E209" s="1"/>
    </row>
    <row r="210" ht="38.25" customHeight="1">
      <c r="E210" s="1"/>
    </row>
    <row r="211" ht="12" customHeight="1">
      <c r="E211" s="1"/>
    </row>
    <row r="212" s="15" customFormat="1" ht="12" customHeight="1"/>
    <row r="213" s="15" customFormat="1" ht="12" customHeight="1"/>
    <row r="214" s="15" customFormat="1" ht="12" customHeight="1"/>
    <row r="215" s="15" customFormat="1" ht="12" customHeight="1"/>
    <row r="216" s="15" customFormat="1" ht="12" customHeight="1"/>
    <row r="217" s="15" customFormat="1" ht="12" customHeight="1"/>
    <row r="218" s="15" customFormat="1" ht="12" customHeight="1"/>
    <row r="219" ht="12" customHeight="1">
      <c r="E219" s="1"/>
    </row>
    <row r="220" s="15" customFormat="1" ht="12" customHeight="1"/>
    <row r="221" s="14" customFormat="1" ht="24.75" customHeight="1"/>
    <row r="222" ht="12" customHeight="1">
      <c r="E222" s="1"/>
    </row>
    <row r="223" s="14" customFormat="1" ht="12" customHeight="1"/>
    <row r="224" s="14" customFormat="1" ht="12" customHeight="1"/>
    <row r="225" s="4" customFormat="1" ht="12" customHeight="1"/>
    <row r="226" ht="12" customHeight="1">
      <c r="E226" s="1"/>
    </row>
    <row r="227" ht="12" customHeight="1">
      <c r="E227" s="1"/>
    </row>
    <row r="228" ht="12" customHeight="1">
      <c r="E228" s="1"/>
    </row>
    <row r="229" ht="15">
      <c r="E229" s="1"/>
    </row>
    <row r="230" ht="15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  <row r="273" ht="15">
      <c r="E273" s="1"/>
    </row>
    <row r="274" ht="15">
      <c r="E274" s="1"/>
    </row>
    <row r="275" ht="15">
      <c r="E275" s="1"/>
    </row>
  </sheetData>
  <sheetProtection password="CCE3" sheet="1" objects="1" scenarios="1" selectLockedCells="1" selectUnlockedCells="1"/>
  <mergeCells count="51">
    <mergeCell ref="B49:D49"/>
    <mergeCell ref="B43:D43"/>
    <mergeCell ref="B34:D34"/>
    <mergeCell ref="B21:D21"/>
    <mergeCell ref="B22:D22"/>
    <mergeCell ref="B45:D45"/>
    <mergeCell ref="H3:L3"/>
    <mergeCell ref="A1:E1"/>
    <mergeCell ref="B38:D38"/>
    <mergeCell ref="B35:D35"/>
    <mergeCell ref="B37:D37"/>
    <mergeCell ref="B27:D27"/>
    <mergeCell ref="B28:D28"/>
    <mergeCell ref="D51:E51"/>
    <mergeCell ref="D52:E52"/>
    <mergeCell ref="B36:D36"/>
    <mergeCell ref="B39:D39"/>
    <mergeCell ref="B47:D47"/>
    <mergeCell ref="B46:D46"/>
    <mergeCell ref="B48:D48"/>
    <mergeCell ref="B44:D44"/>
    <mergeCell ref="B11:D11"/>
    <mergeCell ref="B12:D12"/>
    <mergeCell ref="B23:D23"/>
    <mergeCell ref="B30:D30"/>
    <mergeCell ref="B32:D32"/>
    <mergeCell ref="B33:D33"/>
    <mergeCell ref="B13:D13"/>
    <mergeCell ref="B14:D14"/>
    <mergeCell ref="B15:D15"/>
    <mergeCell ref="B16:D17"/>
    <mergeCell ref="B3:D3"/>
    <mergeCell ref="B4:E4"/>
    <mergeCell ref="B5:D5"/>
    <mergeCell ref="B6:D6"/>
    <mergeCell ref="B20:D20"/>
    <mergeCell ref="E16:E17"/>
    <mergeCell ref="B18:D19"/>
    <mergeCell ref="B8:D8"/>
    <mergeCell ref="B9:D9"/>
    <mergeCell ref="B10:D10"/>
    <mergeCell ref="E18:E19"/>
    <mergeCell ref="B7:D7"/>
    <mergeCell ref="B40:D40"/>
    <mergeCell ref="B41:D41"/>
    <mergeCell ref="B26:D26"/>
    <mergeCell ref="B42:D42"/>
    <mergeCell ref="B31:D31"/>
    <mergeCell ref="B24:D24"/>
    <mergeCell ref="B25:D25"/>
    <mergeCell ref="B29:D2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22" customWidth="1"/>
    <col min="4" max="4" width="22.7109375" style="22" customWidth="1"/>
    <col min="5" max="5" width="11.421875" style="22" bestFit="1" customWidth="1"/>
    <col min="6" max="16384" width="9.140625" style="22" customWidth="1"/>
  </cols>
  <sheetData>
    <row r="1" spans="2:5" s="19" customFormat="1" ht="37.5" customHeight="1">
      <c r="B1" s="50" t="s">
        <v>41</v>
      </c>
      <c r="C1" s="50"/>
      <c r="D1" s="50"/>
      <c r="E1" s="19">
        <v>2.05</v>
      </c>
    </row>
    <row r="2" spans="2:5" s="19" customFormat="1" ht="46.5" customHeight="1">
      <c r="B2" s="50" t="s">
        <v>32</v>
      </c>
      <c r="C2" s="50"/>
      <c r="D2" s="50"/>
      <c r="E2" s="19">
        <v>2.05</v>
      </c>
    </row>
    <row r="3" spans="2:5" s="19" customFormat="1" ht="12" customHeight="1">
      <c r="B3" s="50" t="s">
        <v>33</v>
      </c>
      <c r="C3" s="50"/>
      <c r="D3" s="50"/>
      <c r="E3" s="19">
        <v>2.05</v>
      </c>
    </row>
    <row r="4" spans="2:5" s="19" customFormat="1" ht="22.5" customHeight="1">
      <c r="B4" s="50" t="s">
        <v>35</v>
      </c>
      <c r="C4" s="50"/>
      <c r="D4" s="50"/>
      <c r="E4" s="20">
        <v>121.53</v>
      </c>
    </row>
    <row r="5" spans="2:5" s="19" customFormat="1" ht="12" customHeight="1">
      <c r="B5" s="50" t="s">
        <v>15</v>
      </c>
      <c r="C5" s="50"/>
      <c r="D5" s="50"/>
      <c r="E5" s="20">
        <v>0.76</v>
      </c>
    </row>
    <row r="6" spans="2:5" s="19" customFormat="1" ht="12" customHeight="1">
      <c r="B6" s="50" t="s">
        <v>17</v>
      </c>
      <c r="C6" s="50"/>
      <c r="D6" s="50"/>
      <c r="E6" s="20">
        <v>4.53</v>
      </c>
    </row>
    <row r="7" spans="2:5" s="19" customFormat="1" ht="12" customHeight="1">
      <c r="B7" s="50" t="s">
        <v>18</v>
      </c>
      <c r="C7" s="50"/>
      <c r="D7" s="50"/>
      <c r="E7" s="20">
        <v>286.7</v>
      </c>
    </row>
    <row r="8" spans="2:5" s="19" customFormat="1" ht="22.5" customHeight="1">
      <c r="B8" s="50" t="s">
        <v>42</v>
      </c>
      <c r="C8" s="50"/>
      <c r="D8" s="50"/>
      <c r="E8" s="20">
        <v>0.37</v>
      </c>
    </row>
    <row r="9" spans="2:5" s="19" customFormat="1" ht="12" customHeight="1">
      <c r="B9" s="50" t="s">
        <v>16</v>
      </c>
      <c r="C9" s="50"/>
      <c r="D9" s="50"/>
      <c r="E9" s="20">
        <v>0.54</v>
      </c>
    </row>
    <row r="10" spans="2:5" s="19" customFormat="1" ht="12" customHeight="1">
      <c r="B10" s="50"/>
      <c r="C10" s="50"/>
      <c r="D10" s="50"/>
      <c r="E10" s="20"/>
    </row>
    <row r="11" spans="2:5" s="19" customFormat="1" ht="12" customHeight="1">
      <c r="B11" s="50"/>
      <c r="C11" s="50"/>
      <c r="D11" s="50"/>
      <c r="E11" s="20"/>
    </row>
    <row r="12" ht="15">
      <c r="B12" s="21" t="s">
        <v>53</v>
      </c>
    </row>
    <row r="13" spans="2:5" s="19" customFormat="1" ht="12" customHeight="1">
      <c r="B13" s="50" t="s">
        <v>7</v>
      </c>
      <c r="C13" s="50"/>
      <c r="D13" s="50"/>
      <c r="E13" s="23">
        <f>80.14</f>
        <v>80.14</v>
      </c>
    </row>
    <row r="14" spans="2:5" s="19" customFormat="1" ht="12" customHeight="1">
      <c r="B14" s="50" t="s">
        <v>54</v>
      </c>
      <c r="C14" s="50"/>
      <c r="D14" s="50"/>
      <c r="E14" s="23">
        <f>1271+428.51</f>
        <v>1699.51</v>
      </c>
    </row>
    <row r="15" spans="2:5" s="19" customFormat="1" ht="12" customHeight="1">
      <c r="B15" s="50" t="s">
        <v>49</v>
      </c>
      <c r="C15" s="50"/>
      <c r="D15" s="50"/>
      <c r="E15" s="20">
        <v>141.22</v>
      </c>
    </row>
    <row r="16" spans="2:5" s="19" customFormat="1" ht="12" customHeight="1">
      <c r="B16" s="50" t="s">
        <v>50</v>
      </c>
      <c r="C16" s="50"/>
      <c r="D16" s="50"/>
      <c r="E16" s="20">
        <v>160.58</v>
      </c>
    </row>
    <row r="17" spans="2:5" s="19" customFormat="1" ht="12" customHeight="1">
      <c r="B17" s="50" t="s">
        <v>51</v>
      </c>
      <c r="C17" s="50"/>
      <c r="D17" s="50"/>
      <c r="E17" s="20">
        <v>50</v>
      </c>
    </row>
    <row r="18" spans="2:5" s="19" customFormat="1" ht="12" customHeight="1">
      <c r="B18" s="50" t="s">
        <v>52</v>
      </c>
      <c r="C18" s="50"/>
      <c r="D18" s="50"/>
      <c r="E18" s="20">
        <v>558.75</v>
      </c>
    </row>
    <row r="19" spans="2:5" s="19" customFormat="1" ht="12" customHeight="1">
      <c r="B19" s="50" t="s">
        <v>10</v>
      </c>
      <c r="C19" s="50"/>
      <c r="D19" s="50"/>
      <c r="E19" s="20">
        <v>112</v>
      </c>
    </row>
    <row r="20" spans="2:5" s="19" customFormat="1" ht="12" customHeight="1">
      <c r="B20" s="50" t="s">
        <v>10</v>
      </c>
      <c r="C20" s="50"/>
      <c r="D20" s="50"/>
      <c r="E20" s="20">
        <v>112</v>
      </c>
    </row>
    <row r="21" spans="2:5" s="19" customFormat="1" ht="12" customHeight="1">
      <c r="B21" s="50" t="s">
        <v>65</v>
      </c>
      <c r="C21" s="50"/>
      <c r="D21" s="50"/>
      <c r="E21" s="20">
        <v>731.09</v>
      </c>
    </row>
    <row r="22" spans="2:5" s="19" customFormat="1" ht="36" customHeight="1">
      <c r="B22" s="50" t="s">
        <v>66</v>
      </c>
      <c r="C22" s="50"/>
      <c r="D22" s="50"/>
      <c r="E22" s="20">
        <v>542.01</v>
      </c>
    </row>
    <row r="23" spans="2:5" s="19" customFormat="1" ht="12" customHeight="1">
      <c r="B23" s="50" t="s">
        <v>24</v>
      </c>
      <c r="C23" s="50"/>
      <c r="D23" s="50"/>
      <c r="E23" s="20">
        <v>3820</v>
      </c>
    </row>
    <row r="24" spans="2:5" s="19" customFormat="1" ht="12" customHeight="1">
      <c r="B24" s="50" t="s">
        <v>67</v>
      </c>
      <c r="C24" s="50"/>
      <c r="D24" s="50"/>
      <c r="E24" s="20">
        <v>556.16</v>
      </c>
    </row>
    <row r="25" spans="2:5" s="19" customFormat="1" ht="12" customHeight="1">
      <c r="B25" s="50" t="s">
        <v>77</v>
      </c>
      <c r="C25" s="50"/>
      <c r="D25" s="50"/>
      <c r="E25" s="20">
        <v>580.1</v>
      </c>
    </row>
    <row r="26" spans="2:5" s="19" customFormat="1" ht="12" customHeight="1">
      <c r="B26" s="24"/>
      <c r="C26" s="24"/>
      <c r="D26" s="24"/>
      <c r="E26" s="20"/>
    </row>
    <row r="27" spans="2:5" s="19" customFormat="1" ht="25.5" customHeight="1">
      <c r="B27" s="50" t="s">
        <v>26</v>
      </c>
      <c r="C27" s="50"/>
      <c r="D27" s="50"/>
      <c r="E27" s="20">
        <v>577.18</v>
      </c>
    </row>
    <row r="28" spans="2:5" s="19" customFormat="1" ht="24.75" customHeight="1">
      <c r="B28" s="50" t="s">
        <v>13</v>
      </c>
      <c r="C28" s="50"/>
      <c r="D28" s="50"/>
      <c r="E28" s="20">
        <v>629.02</v>
      </c>
    </row>
    <row r="29" spans="2:5" s="19" customFormat="1" ht="24.75" customHeight="1">
      <c r="B29" s="50" t="s">
        <v>5</v>
      </c>
      <c r="C29" s="50"/>
      <c r="D29" s="50"/>
      <c r="E29" s="20">
        <v>728.7</v>
      </c>
    </row>
    <row r="30" spans="2:5" s="19" customFormat="1" ht="24.75" customHeight="1">
      <c r="B30" s="50" t="s">
        <v>55</v>
      </c>
      <c r="C30" s="50"/>
      <c r="D30" s="50"/>
      <c r="E30" s="20">
        <v>783.57</v>
      </c>
    </row>
    <row r="31" spans="2:5" s="19" customFormat="1" ht="24.75" customHeight="1">
      <c r="B31" s="50" t="s">
        <v>19</v>
      </c>
      <c r="C31" s="50"/>
      <c r="D31" s="50"/>
      <c r="E31" s="20">
        <v>907.6</v>
      </c>
    </row>
    <row r="32" spans="2:5" s="19" customFormat="1" ht="24.75" customHeight="1">
      <c r="B32" s="50" t="s">
        <v>23</v>
      </c>
      <c r="C32" s="50"/>
      <c r="D32" s="50"/>
      <c r="E32" s="20">
        <v>1098.59</v>
      </c>
    </row>
    <row r="33" spans="2:5" s="19" customFormat="1" ht="24.75" customHeight="1">
      <c r="B33" s="50" t="s">
        <v>27</v>
      </c>
      <c r="C33" s="50"/>
      <c r="D33" s="50"/>
      <c r="E33" s="20">
        <v>1917.18</v>
      </c>
    </row>
    <row r="34" spans="2:5" s="19" customFormat="1" ht="24.75" customHeight="1">
      <c r="B34" s="50" t="s">
        <v>56</v>
      </c>
      <c r="C34" s="50"/>
      <c r="D34" s="50"/>
      <c r="E34" s="20">
        <f>E33</f>
        <v>1917.18</v>
      </c>
    </row>
    <row r="35" spans="2:5" s="19" customFormat="1" ht="12" customHeight="1">
      <c r="B35" s="50"/>
      <c r="C35" s="50"/>
      <c r="D35" s="50"/>
      <c r="E35" s="20"/>
    </row>
    <row r="36" spans="2:5" s="19" customFormat="1" ht="12" customHeight="1">
      <c r="B36" s="50"/>
      <c r="C36" s="50"/>
      <c r="D36" s="50"/>
      <c r="E36" s="20"/>
    </row>
    <row r="37" spans="2:5" s="19" customFormat="1" ht="42" customHeight="1">
      <c r="B37" s="50" t="s">
        <v>14</v>
      </c>
      <c r="C37" s="50"/>
      <c r="D37" s="50"/>
      <c r="E37" s="20">
        <v>1285.22</v>
      </c>
    </row>
    <row r="38" spans="2:5" s="19" customFormat="1" ht="24.75" customHeight="1">
      <c r="B38" s="50" t="s">
        <v>8</v>
      </c>
      <c r="C38" s="50"/>
      <c r="D38" s="50"/>
      <c r="E38" s="20">
        <v>223.42</v>
      </c>
    </row>
    <row r="39" spans="2:5" s="19" customFormat="1" ht="24.75" customHeight="1">
      <c r="B39" s="25"/>
      <c r="C39" s="25"/>
      <c r="D39" s="25"/>
      <c r="E39" s="20"/>
    </row>
    <row r="40" spans="2:5" s="19" customFormat="1" ht="22.5" customHeight="1">
      <c r="B40" s="50" t="s">
        <v>3</v>
      </c>
      <c r="C40" s="50"/>
      <c r="D40" s="50"/>
      <c r="E40" s="20">
        <v>482.38</v>
      </c>
    </row>
    <row r="41" spans="2:5" s="19" customFormat="1" ht="22.5" customHeight="1">
      <c r="B41" s="25"/>
      <c r="C41" s="25"/>
      <c r="D41" s="25"/>
      <c r="E41" s="20"/>
    </row>
    <row r="42" spans="2:5" s="19" customFormat="1" ht="37.5" customHeight="1">
      <c r="B42" s="50" t="s">
        <v>25</v>
      </c>
      <c r="C42" s="50"/>
      <c r="D42" s="50"/>
      <c r="E42" s="20">
        <v>1541.75</v>
      </c>
    </row>
    <row r="43" spans="2:5" s="19" customFormat="1" ht="37.5" customHeight="1">
      <c r="B43" s="50" t="s">
        <v>2</v>
      </c>
      <c r="C43" s="50"/>
      <c r="D43" s="50"/>
      <c r="E43" s="20">
        <v>1730.92</v>
      </c>
    </row>
    <row r="44" spans="2:5" s="19" customFormat="1" ht="37.5" customHeight="1">
      <c r="B44" s="50" t="s">
        <v>22</v>
      </c>
      <c r="C44" s="50"/>
      <c r="D44" s="50"/>
      <c r="E44" s="20">
        <v>2554.33</v>
      </c>
    </row>
    <row r="45" spans="2:5" s="19" customFormat="1" ht="37.5" customHeight="1">
      <c r="B45" s="50" t="s">
        <v>58</v>
      </c>
      <c r="C45" s="50"/>
      <c r="D45" s="50"/>
      <c r="E45" s="20">
        <v>2623.43</v>
      </c>
    </row>
    <row r="46" spans="2:5" s="19" customFormat="1" ht="37.5" customHeight="1">
      <c r="B46" s="50" t="s">
        <v>57</v>
      </c>
      <c r="C46" s="50"/>
      <c r="D46" s="50"/>
      <c r="E46" s="20">
        <v>2719.26</v>
      </c>
    </row>
    <row r="47" spans="2:5" s="19" customFormat="1" ht="14.25" customHeight="1">
      <c r="B47" s="50" t="s">
        <v>59</v>
      </c>
      <c r="C47" s="50"/>
      <c r="D47" s="50"/>
      <c r="E47" s="20">
        <v>2096.57</v>
      </c>
    </row>
    <row r="48" spans="2:5" s="19" customFormat="1" ht="15">
      <c r="B48" s="50" t="s">
        <v>60</v>
      </c>
      <c r="C48" s="50"/>
      <c r="D48" s="50"/>
      <c r="E48" s="20">
        <f>E54*2</f>
        <v>1441.68</v>
      </c>
    </row>
    <row r="49" spans="2:5" s="19" customFormat="1" ht="15">
      <c r="B49" s="50" t="s">
        <v>61</v>
      </c>
      <c r="C49" s="50"/>
      <c r="D49" s="50"/>
      <c r="E49" s="20">
        <f>E54+E55</f>
        <v>1613.3200000000002</v>
      </c>
    </row>
    <row r="50" spans="2:5" s="19" customFormat="1" ht="14.25" customHeight="1">
      <c r="B50" s="50" t="s">
        <v>29</v>
      </c>
      <c r="C50" s="50"/>
      <c r="D50" s="50"/>
      <c r="E50" s="20">
        <f>E54+E56</f>
        <v>1719.76</v>
      </c>
    </row>
    <row r="51" spans="2:5" s="19" customFormat="1" ht="14.25" customHeight="1">
      <c r="B51" s="50" t="s">
        <v>47</v>
      </c>
      <c r="C51" s="50"/>
      <c r="D51" s="50"/>
      <c r="E51" s="20">
        <f>E54+E57</f>
        <v>1761.5619003228362</v>
      </c>
    </row>
    <row r="52" spans="2:5" s="19" customFormat="1" ht="14.25" customHeight="1">
      <c r="B52" s="50" t="s">
        <v>78</v>
      </c>
      <c r="C52" s="50"/>
      <c r="D52" s="50"/>
      <c r="E52" s="20">
        <v>2540</v>
      </c>
    </row>
    <row r="53" spans="2:5" s="19" customFormat="1" ht="12" customHeight="1">
      <c r="B53" s="50"/>
      <c r="C53" s="50"/>
      <c r="D53" s="50"/>
      <c r="E53" s="20"/>
    </row>
    <row r="54" spans="2:5" s="19" customFormat="1" ht="15">
      <c r="B54" s="50" t="s">
        <v>69</v>
      </c>
      <c r="C54" s="50"/>
      <c r="D54" s="50"/>
      <c r="E54" s="20">
        <v>720.84</v>
      </c>
    </row>
    <row r="55" spans="2:5" s="19" customFormat="1" ht="15" customHeight="1">
      <c r="B55" s="50" t="s">
        <v>70</v>
      </c>
      <c r="C55" s="50"/>
      <c r="D55" s="50"/>
      <c r="E55" s="20">
        <v>892.48</v>
      </c>
    </row>
    <row r="56" spans="2:5" s="19" customFormat="1" ht="14.25" customHeight="1">
      <c r="B56" s="50" t="s">
        <v>71</v>
      </c>
      <c r="C56" s="50"/>
      <c r="D56" s="50"/>
      <c r="E56" s="20">
        <v>998.92</v>
      </c>
    </row>
    <row r="57" spans="2:5" s="19" customFormat="1" ht="14.25" customHeight="1">
      <c r="B57" s="50" t="s">
        <v>72</v>
      </c>
      <c r="C57" s="50"/>
      <c r="D57" s="50"/>
      <c r="E57" s="8">
        <f>'[1]2017 год'!$J$166</f>
        <v>1040.7219003228363</v>
      </c>
    </row>
    <row r="58" spans="2:6" s="19" customFormat="1" ht="15" customHeight="1">
      <c r="B58" s="50" t="s">
        <v>73</v>
      </c>
      <c r="C58" s="50"/>
      <c r="D58" s="50"/>
      <c r="E58" s="8">
        <f>'[1]2017 год'!$J$177</f>
        <v>1423.8940268246333</v>
      </c>
      <c r="F58" s="26"/>
    </row>
    <row r="59" spans="2:5" s="19" customFormat="1" ht="15" customHeight="1">
      <c r="B59" s="50"/>
      <c r="C59" s="50"/>
      <c r="D59" s="50"/>
      <c r="E59" s="8"/>
    </row>
    <row r="60" spans="2:6" s="19" customFormat="1" ht="15" customHeight="1">
      <c r="B60" s="50" t="s">
        <v>74</v>
      </c>
      <c r="C60" s="50"/>
      <c r="D60" s="50"/>
      <c r="E60" s="8">
        <f>'[1]2017 год'!$J$189</f>
        <v>7669.393914751781</v>
      </c>
      <c r="F60" s="26"/>
    </row>
    <row r="61" spans="2:5" s="19" customFormat="1" ht="15" customHeight="1">
      <c r="B61" s="50" t="s">
        <v>75</v>
      </c>
      <c r="C61" s="50"/>
      <c r="D61" s="50"/>
      <c r="E61" s="8">
        <f>'[1]2017 год'!$J$201</f>
        <v>11278.410667718827</v>
      </c>
    </row>
    <row r="62" spans="2:5" s="19" customFormat="1" ht="14.25" customHeight="1">
      <c r="B62" s="25"/>
      <c r="C62" s="25"/>
      <c r="D62" s="25"/>
      <c r="E62" s="20"/>
    </row>
    <row r="63" spans="2:5" s="19" customFormat="1" ht="12" customHeight="1">
      <c r="B63" s="50" t="s">
        <v>62</v>
      </c>
      <c r="C63" s="50"/>
      <c r="D63" s="50"/>
      <c r="E63" s="20">
        <v>68.68</v>
      </c>
    </row>
    <row r="64" spans="2:5" s="19" customFormat="1" ht="12" customHeight="1">
      <c r="B64" s="50"/>
      <c r="C64" s="50"/>
      <c r="D64" s="50"/>
      <c r="E64" s="20"/>
    </row>
    <row r="65" spans="2:5" s="19" customFormat="1" ht="22.5" customHeight="1">
      <c r="B65" s="50" t="s">
        <v>12</v>
      </c>
      <c r="C65" s="50"/>
      <c r="D65" s="50"/>
      <c r="E65" s="20">
        <v>565.23</v>
      </c>
    </row>
    <row r="66" spans="2:5" s="19" customFormat="1" ht="23.25" customHeight="1">
      <c r="B66" s="50" t="s">
        <v>11</v>
      </c>
      <c r="C66" s="50"/>
      <c r="D66" s="50"/>
      <c r="E66" s="20">
        <v>283.85</v>
      </c>
    </row>
    <row r="67" spans="2:5" s="19" customFormat="1" ht="40.5" customHeight="1">
      <c r="B67" s="50" t="s">
        <v>63</v>
      </c>
      <c r="C67" s="50"/>
      <c r="D67" s="50"/>
      <c r="E67" s="20">
        <v>1396.29</v>
      </c>
    </row>
    <row r="68" spans="2:5" s="19" customFormat="1" ht="27" customHeight="1">
      <c r="B68" s="50" t="s">
        <v>64</v>
      </c>
      <c r="C68" s="50"/>
      <c r="D68" s="50"/>
      <c r="E68" s="20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2019-10-29T04:24:27Z</dcterms:modified>
  <cp:category/>
  <cp:version/>
  <cp:contentType/>
  <cp:contentStatus/>
</cp:coreProperties>
</file>