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<sst xmlns="http://schemas.openxmlformats.org/spreadsheetml/2006/main" count="112" uniqueCount="90">
  <si>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</si>
  <si>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</si>
  <si>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</si>
  <si>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</si>
  <si>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</si>
  <si>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</si>
  <si>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</si>
  <si>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</si>
  <si>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</si>
  <si>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</si>
  <si>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</si>
  <si>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</si>
  <si>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</si>
  <si>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</si>
  <si>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Ремонт детской площадки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</si>
  <si>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</si>
  <si>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</si>
  <si>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</si>
  <si>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</si>
  <si>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</si>
  <si>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</si>
  <si>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</si>
  <si>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</si>
  <si>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</si>
  <si>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</si>
  <si>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</si>
  <si>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Ремонт лавочек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</si>
  <si>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</si>
  <si>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</si>
  <si>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</si>
  <si>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</si>
  <si>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</si>
  <si>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</si>
  <si>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</si>
  <si>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</si>
  <si>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</si>
  <si>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</si>
  <si>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</si>
  <si>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</si>
  <si>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</si>
  <si>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</si>
  <si>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</si>
  <si>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подвал</t>
  </si>
  <si>
    <t>Смена сборки диаметром 32 мм</t>
  </si>
  <si>
    <t xml:space="preserve">Адрес дома: ЛЕНИНА ПР., 69а 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</si>
  <si>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</si>
  <si>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</si>
  <si>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</si>
  <si>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</si>
  <si>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</si>
  <si>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</si>
  <si>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</si>
  <si>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</si>
  <si>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</si>
  <si>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</si>
  <si>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</si>
  <si>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</si>
  <si>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</si>
  <si>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</si>
  <si>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</si>
  <si>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</si>
  <si>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</si>
  <si>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</si>
  <si>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</si>
  <si>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</si>
  <si>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</si>
  <si>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</si>
  <si>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</si>
  <si>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</si>
  <si>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</si>
  <si>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</si>
  <si>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</si>
  <si>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</si>
  <si>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</si>
  <si>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</si>
  <si>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Замена отметов</t>
  </si>
  <si>
    <t>Ремонт м/п швов</t>
  </si>
  <si>
    <t xml:space="preserve">Устройство герметизации желобов из наплавляемых рулонных материалов: в один слой </t>
  </si>
  <si>
    <t>Ремонт скребков</t>
  </si>
  <si>
    <t>Ремонт подходов к подъездам</t>
  </si>
  <si>
    <t>Ремонт водостоков</t>
  </si>
  <si>
    <t>Обрамление балкона №51</t>
  </si>
  <si>
    <t>Ремонт и покраска стен при входе в подъезд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</si>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</sst>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4" fontId="27" fillId="0" borderId="0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2" fontId="0" fillId="0" borderId="0" xfId="0" applyNumberFormat="1" applyBorder="1" applyAlignment="1">
      <alignment wrapText="1"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0" fontId="0" fillId="0" borderId="0" xfId="0" applyAlignment="1" quotePrefix="1">
      <alignment wrapText="1"/>
    </xf>
    <xf numFmtId="4" fontId="27" fillId="0" borderId="11" xfId="39" applyNumberFormat="1" applyBorder="1" applyAlignment="1" quotePrefix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2" fontId="0" fillId="0" borderId="11" xfId="0" applyNumberFormat="1" applyBorder="1" applyAlignment="1">
      <alignment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2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8" fillId="35" borderId="12" xfId="42" applyNumberFormat="1" applyFill="1" applyBorder="1" applyAlignment="1" quotePrefix="1">
      <alignment horizontal="right" vertical="center" wrapText="1"/>
      <protection/>
    </xf>
    <xf numFmtId="0" fontId="47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28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27" fillId="0" borderId="13" xfId="46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37" applyBorder="1" applyAlignment="1" quotePrefix="1">
      <alignment horizontal="left" vertical="top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4" xfId="34" applyBorder="1" applyAlignment="1" quotePrefix="1">
      <alignment horizontal="left" vertical="center" wrapText="1"/>
      <protection/>
    </xf>
    <xf numFmtId="0" fontId="27" fillId="21" borderId="15" xfId="41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8" fillId="20" borderId="17" xfId="40" applyBorder="1" applyAlignment="1" quotePrefix="1">
      <alignment horizontal="left" vertical="center" wrapText="1"/>
      <protection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1">
          <cell r="E41">
            <v>1049528.05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PageLayoutView="0" workbookViewId="0" topLeftCell="A1">
      <selection activeCell="B41" sqref="B41:D41"/>
    </sheetView>
  </sheetViews>
  <sheetFormatPr defaultColWidth="9.140625" defaultRowHeight="15"/>
  <cols>
    <col min="1" max="1" width="2.140625" style="11" customWidth="1"/>
    <col min="2" max="2" width="6.8515625" style="11" customWidth="1"/>
    <col min="3" max="4" width="33.00390625" style="11" customWidth="1"/>
    <col min="5" max="5" width="16.7109375" style="11" customWidth="1"/>
    <col min="6" max="6" width="2.140625" style="11" customWidth="1"/>
    <col min="7" max="7" width="3.7109375" style="11" customWidth="1"/>
    <col min="8" max="9" width="11.57421875" style="11" bestFit="1" customWidth="1"/>
    <col min="10" max="16384" width="9.140625" style="11" customWidth="1"/>
  </cols>
  <sheetData>
    <row r="1" spans="1:7" s="13" customFormat="1" ht="24" customHeight="1">
      <c r="A1" s="46" t="s">
        <v>45</v>
      </c>
      <c r="B1" s="47"/>
      <c r="C1" s="47"/>
      <c r="D1" s="47"/>
      <c r="E1" s="47"/>
      <c r="F1" s="47"/>
      <c r="G1" s="47"/>
    </row>
    <row r="2" spans="2:5" ht="12" customHeight="1">
      <c r="B2" s="48" t="s">
        <v>0</v>
      </c>
      <c r="C2" s="48"/>
      <c r="D2" s="48"/>
      <c r="E2" s="3"/>
    </row>
    <row r="3" spans="2:12" ht="21" customHeight="1">
      <c r="B3" s="49" t="s">
        <v>1</v>
      </c>
      <c r="C3" s="50"/>
      <c r="D3" s="50"/>
      <c r="E3" s="33" t="s">
        <v>85</v>
      </c>
      <c r="H3" s="35" t="s">
        <v>86</v>
      </c>
      <c r="I3" s="35"/>
      <c r="J3" s="35"/>
      <c r="K3" s="35"/>
      <c r="L3" s="35"/>
    </row>
    <row r="4" spans="2:12" ht="15" customHeight="1" thickBot="1">
      <c r="B4" s="51" t="s">
        <v>44</v>
      </c>
      <c r="C4" s="39"/>
      <c r="D4" s="39"/>
      <c r="E4" s="39"/>
      <c r="H4" s="34" t="s">
        <v>31</v>
      </c>
      <c r="I4" s="34" t="s">
        <v>87</v>
      </c>
      <c r="J4" s="34" t="s">
        <v>42</v>
      </c>
      <c r="K4" s="34" t="s">
        <v>88</v>
      </c>
      <c r="L4" s="34" t="s">
        <v>89</v>
      </c>
    </row>
    <row r="5" spans="2:12" ht="23.25" customHeight="1" thickBot="1">
      <c r="B5" s="36" t="s">
        <v>37</v>
      </c>
      <c r="C5" s="36"/>
      <c r="D5" s="36"/>
      <c r="E5" s="20">
        <f>2.05*J5*12+J5*2*2.05+2.05*4*J5</f>
        <v>53224.560000000005</v>
      </c>
      <c r="H5" s="1">
        <v>119</v>
      </c>
      <c r="I5" s="1">
        <v>5721.83</v>
      </c>
      <c r="J5" s="1">
        <v>1442.4</v>
      </c>
      <c r="K5" s="1">
        <f>J5</f>
        <v>1442.4</v>
      </c>
      <c r="L5" s="2">
        <v>88</v>
      </c>
    </row>
    <row r="6" spans="2:5" ht="36" customHeight="1">
      <c r="B6" s="36" t="s">
        <v>32</v>
      </c>
      <c r="C6" s="36"/>
      <c r="D6" s="36"/>
      <c r="E6" s="20">
        <f>(I5*2.05*2)</f>
        <v>23459.502999999997</v>
      </c>
    </row>
    <row r="7" spans="2:5" ht="12" customHeight="1">
      <c r="B7" s="36" t="s">
        <v>33</v>
      </c>
      <c r="C7" s="36"/>
      <c r="D7" s="36"/>
      <c r="E7" s="20">
        <f>I5*2.05*2</f>
        <v>23459.502999999997</v>
      </c>
    </row>
    <row r="8" spans="2:5" ht="12" customHeight="1" hidden="1">
      <c r="B8" s="36" t="s">
        <v>34</v>
      </c>
      <c r="C8" s="36"/>
      <c r="D8" s="36"/>
      <c r="E8" s="20"/>
    </row>
    <row r="9" spans="2:5" ht="25.5" customHeight="1">
      <c r="B9" s="36" t="s">
        <v>35</v>
      </c>
      <c r="C9" s="36"/>
      <c r="D9" s="36"/>
      <c r="E9" s="20">
        <f>(3*121.53*2*I5/1000)*3</f>
        <v>12516.731998199999</v>
      </c>
    </row>
    <row r="10" spans="2:5" ht="12" customHeight="1">
      <c r="B10" s="36" t="s">
        <v>16</v>
      </c>
      <c r="C10" s="36"/>
      <c r="D10" s="36"/>
      <c r="E10" s="20">
        <f>12*I5*0.76</f>
        <v>52183.08959999999</v>
      </c>
    </row>
    <row r="11" spans="2:5" ht="12" customHeight="1">
      <c r="B11" s="36" t="s">
        <v>18</v>
      </c>
      <c r="C11" s="36"/>
      <c r="D11" s="36"/>
      <c r="E11" s="20">
        <f>12*I5*4.53</f>
        <v>311038.6788</v>
      </c>
    </row>
    <row r="12" spans="2:5" ht="12" customHeight="1">
      <c r="B12" s="36" t="s">
        <v>19</v>
      </c>
      <c r="C12" s="36"/>
      <c r="D12" s="36"/>
      <c r="E12" s="20">
        <f>1*L5*286.7*2</f>
        <v>50459.2</v>
      </c>
    </row>
    <row r="13" spans="2:5" ht="12" customHeight="1">
      <c r="B13" s="36" t="s">
        <v>17</v>
      </c>
      <c r="C13" s="36"/>
      <c r="D13" s="36"/>
      <c r="E13" s="20">
        <f>12*I5*0.54</f>
        <v>37077.458399999996</v>
      </c>
    </row>
    <row r="14" spans="2:5" ht="12" customHeight="1">
      <c r="B14" s="45" t="s">
        <v>22</v>
      </c>
      <c r="C14" s="45"/>
      <c r="D14" s="45"/>
      <c r="E14" s="20">
        <v>10000</v>
      </c>
    </row>
    <row r="15" spans="2:5" ht="6" customHeight="1">
      <c r="B15" s="36" t="s">
        <v>21</v>
      </c>
      <c r="C15" s="36"/>
      <c r="D15" s="36"/>
      <c r="E15" s="44">
        <f>12*I5*0.72</f>
        <v>49436.61119999999</v>
      </c>
    </row>
    <row r="16" spans="2:5" ht="6" customHeight="1">
      <c r="B16" s="36"/>
      <c r="C16" s="36"/>
      <c r="D16" s="36"/>
      <c r="E16" s="44"/>
    </row>
    <row r="17" spans="2:5" ht="6" customHeight="1">
      <c r="B17" s="36" t="s">
        <v>36</v>
      </c>
      <c r="C17" s="36"/>
      <c r="D17" s="36"/>
      <c r="E17" s="44">
        <f>12*I5*1.59</f>
        <v>109172.5164</v>
      </c>
    </row>
    <row r="18" spans="2:5" ht="6" customHeight="1">
      <c r="B18" s="36"/>
      <c r="C18" s="36"/>
      <c r="D18" s="36"/>
      <c r="E18" s="44"/>
    </row>
    <row r="19" spans="2:5" ht="12" customHeight="1">
      <c r="B19" s="36" t="s">
        <v>38</v>
      </c>
      <c r="C19" s="36"/>
      <c r="D19" s="36"/>
      <c r="E19" s="21">
        <f>12*I5*0.37</f>
        <v>25404.925199999998</v>
      </c>
    </row>
    <row r="20" spans="2:5" ht="12" customHeight="1">
      <c r="B20" s="36" t="s">
        <v>39</v>
      </c>
      <c r="C20" s="36"/>
      <c r="D20" s="36"/>
      <c r="E20" s="21">
        <f>H5*2*80%*2*137.35*0.38</f>
        <v>19875.094399999998</v>
      </c>
    </row>
    <row r="21" spans="2:5" ht="12" customHeight="1">
      <c r="B21" s="36" t="s">
        <v>40</v>
      </c>
      <c r="C21" s="36"/>
      <c r="D21" s="36"/>
      <c r="E21" s="21">
        <f>H5*77%*2*137.35*0.38</f>
        <v>9564.88918</v>
      </c>
    </row>
    <row r="22" spans="2:5" s="15" customFormat="1" ht="12" customHeight="1">
      <c r="B22" s="36" t="s">
        <v>41</v>
      </c>
      <c r="C22" s="37"/>
      <c r="D22" s="37"/>
      <c r="E22" s="31">
        <f>25*68.68</f>
        <v>1717.0000000000002</v>
      </c>
    </row>
    <row r="23" spans="2:5" s="15" customFormat="1" ht="12" customHeight="1">
      <c r="B23" s="36" t="s">
        <v>4</v>
      </c>
      <c r="C23" s="37"/>
      <c r="D23" s="37"/>
      <c r="E23" s="31">
        <f>68.68*51</f>
        <v>3502.6800000000003</v>
      </c>
    </row>
    <row r="24" spans="2:5" s="15" customFormat="1" ht="12" customHeight="1">
      <c r="B24" s="36" t="s">
        <v>62</v>
      </c>
      <c r="C24" s="37"/>
      <c r="D24" s="37"/>
      <c r="E24" s="31">
        <f>68.68*15</f>
        <v>1030.2</v>
      </c>
    </row>
    <row r="25" spans="2:5" s="15" customFormat="1" ht="12" customHeight="1">
      <c r="B25" s="36" t="s">
        <v>6</v>
      </c>
      <c r="C25" s="36"/>
      <c r="D25" s="36"/>
      <c r="E25" s="31">
        <f>84*цены!E13</f>
        <v>6731.76</v>
      </c>
    </row>
    <row r="26" spans="2:5" s="15" customFormat="1" ht="12" customHeight="1">
      <c r="B26" s="36" t="s">
        <v>47</v>
      </c>
      <c r="C26" s="37"/>
      <c r="D26" s="37"/>
      <c r="E26" s="31">
        <f>33*цены!E16</f>
        <v>5299.14</v>
      </c>
    </row>
    <row r="27" spans="2:5" ht="12" customHeight="1">
      <c r="B27" s="36" t="s">
        <v>10</v>
      </c>
      <c r="C27" s="37"/>
      <c r="D27" s="37"/>
      <c r="E27" s="31">
        <v>112</v>
      </c>
    </row>
    <row r="28" spans="2:5" s="15" customFormat="1" ht="24" customHeight="1">
      <c r="B28" s="36" t="s">
        <v>15</v>
      </c>
      <c r="C28" s="37"/>
      <c r="D28" s="37"/>
      <c r="E28" s="31">
        <f>6*цены!E37</f>
        <v>7711.32</v>
      </c>
    </row>
    <row r="29" spans="2:5" s="15" customFormat="1" ht="12" customHeight="1">
      <c r="B29" s="36" t="s">
        <v>13</v>
      </c>
      <c r="C29" s="37"/>
      <c r="D29" s="37"/>
      <c r="E29" s="31">
        <f>6*цены!E28</f>
        <v>3774.12</v>
      </c>
    </row>
    <row r="30" spans="2:5" ht="12" customHeight="1">
      <c r="B30" s="36" t="s">
        <v>5</v>
      </c>
      <c r="C30" s="37"/>
      <c r="D30" s="37"/>
      <c r="E30" s="31">
        <f>2*цены!E29</f>
        <v>1457.4</v>
      </c>
    </row>
    <row r="31" spans="2:5" ht="12" customHeight="1">
      <c r="B31" s="36" t="s">
        <v>24</v>
      </c>
      <c r="C31" s="37"/>
      <c r="D31" s="37"/>
      <c r="E31" s="31">
        <f>6*цены!E32</f>
        <v>6591.539999999999</v>
      </c>
    </row>
    <row r="32" spans="2:5" ht="12" customHeight="1">
      <c r="B32" s="36" t="s">
        <v>29</v>
      </c>
      <c r="C32" s="37"/>
      <c r="D32" s="37"/>
      <c r="E32" s="31">
        <f>7*цены!E33</f>
        <v>13420.26</v>
      </c>
    </row>
    <row r="33" spans="2:5" ht="12" customHeight="1">
      <c r="B33" s="36" t="s">
        <v>66</v>
      </c>
      <c r="C33" s="37"/>
      <c r="D33" s="37"/>
      <c r="E33" s="31">
        <f>2*цены!E54</f>
        <v>1441.68</v>
      </c>
    </row>
    <row r="34" spans="2:5" ht="12" customHeight="1">
      <c r="B34" s="36" t="s">
        <v>67</v>
      </c>
      <c r="C34" s="37"/>
      <c r="D34" s="37"/>
      <c r="E34" s="31">
        <f>2*цены!E55</f>
        <v>1784.96</v>
      </c>
    </row>
    <row r="35" spans="2:5" ht="12" customHeight="1">
      <c r="B35" s="36" t="s">
        <v>58</v>
      </c>
      <c r="C35" s="37"/>
      <c r="D35" s="37"/>
      <c r="E35" s="31">
        <f>2*цены!E49</f>
        <v>3226.6400000000003</v>
      </c>
    </row>
    <row r="36" spans="2:9" s="15" customFormat="1" ht="12" customHeight="1">
      <c r="B36" s="36" t="s">
        <v>3</v>
      </c>
      <c r="C36" s="37"/>
      <c r="D36" s="37"/>
      <c r="E36" s="31">
        <f>3*цены!E40</f>
        <v>1447.1399999999999</v>
      </c>
      <c r="I36" s="9"/>
    </row>
    <row r="37" spans="2:5" s="17" customFormat="1" ht="12" customHeight="1">
      <c r="B37" s="36" t="s">
        <v>9</v>
      </c>
      <c r="C37" s="36"/>
      <c r="D37" s="36"/>
      <c r="E37" s="31">
        <v>6678.38</v>
      </c>
    </row>
    <row r="38" spans="2:5" s="16" customFormat="1" ht="12" customHeight="1">
      <c r="B38" s="42" t="s">
        <v>80</v>
      </c>
      <c r="C38" s="43"/>
      <c r="D38" s="43"/>
      <c r="E38" s="32">
        <f>150*1</f>
        <v>150</v>
      </c>
    </row>
    <row r="39" spans="2:5" s="16" customFormat="1" ht="12" customHeight="1">
      <c r="B39" s="42" t="s">
        <v>75</v>
      </c>
      <c r="C39" s="43"/>
      <c r="D39" s="43"/>
      <c r="E39" s="32">
        <f>553.9*1</f>
        <v>553.9</v>
      </c>
    </row>
    <row r="40" spans="2:5" s="18" customFormat="1" ht="15" customHeight="1">
      <c r="B40" s="42" t="s">
        <v>81</v>
      </c>
      <c r="C40" s="43"/>
      <c r="D40" s="43"/>
      <c r="E40" s="32">
        <v>25249.31</v>
      </c>
    </row>
    <row r="41" spans="2:5" s="16" customFormat="1" ht="24.75" customHeight="1">
      <c r="B41" s="42" t="s">
        <v>77</v>
      </c>
      <c r="C41" s="43"/>
      <c r="D41" s="43"/>
      <c r="E41" s="32">
        <f>7*429.5</f>
        <v>3006.5</v>
      </c>
    </row>
    <row r="42" spans="2:5" s="19" customFormat="1" ht="12" customHeight="1">
      <c r="B42" s="36" t="s">
        <v>26</v>
      </c>
      <c r="C42" s="37"/>
      <c r="D42" s="37"/>
      <c r="E42" s="31">
        <f>0.01*23808+357.15</f>
        <v>595.23</v>
      </c>
    </row>
    <row r="43" spans="2:5" ht="12" customHeight="1">
      <c r="B43" s="36" t="s">
        <v>14</v>
      </c>
      <c r="C43" s="37"/>
      <c r="D43" s="37"/>
      <c r="E43" s="31">
        <v>553.8</v>
      </c>
    </row>
    <row r="44" spans="2:5" s="17" customFormat="1" ht="12" customHeight="1">
      <c r="B44" s="36" t="s">
        <v>76</v>
      </c>
      <c r="C44" s="37"/>
      <c r="D44" s="37"/>
      <c r="E44" s="31">
        <f>800*10.5</f>
        <v>8400</v>
      </c>
    </row>
    <row r="45" spans="2:5" ht="12" customHeight="1">
      <c r="B45" s="36" t="s">
        <v>82</v>
      </c>
      <c r="C45" s="37"/>
      <c r="D45" s="37"/>
      <c r="E45" s="31">
        <v>10832.59</v>
      </c>
    </row>
    <row r="46" spans="2:5" s="17" customFormat="1" ht="12" customHeight="1">
      <c r="B46" s="36" t="s">
        <v>78</v>
      </c>
      <c r="C46" s="36"/>
      <c r="D46" s="36"/>
      <c r="E46" s="22">
        <f>0.0135*3*23808</f>
        <v>964.224</v>
      </c>
    </row>
    <row r="47" spans="2:5" s="17" customFormat="1" ht="12" customHeight="1">
      <c r="B47" s="36" t="s">
        <v>79</v>
      </c>
      <c r="C47" s="36"/>
      <c r="D47" s="36"/>
      <c r="E47" s="22">
        <f>12079.1*7*0.015</f>
        <v>1268.3055</v>
      </c>
    </row>
    <row r="48" ht="15">
      <c r="E48" s="8">
        <f>SUM(E5:E47)</f>
        <v>904372.8406782001</v>
      </c>
    </row>
    <row r="49" spans="3:5" ht="12" customHeight="1">
      <c r="C49" s="7" t="s">
        <v>84</v>
      </c>
      <c r="D49" s="38">
        <v>1051356.58</v>
      </c>
      <c r="E49" s="39"/>
    </row>
    <row r="50" spans="3:5" ht="12" customHeight="1">
      <c r="C50" s="7" t="s">
        <v>8</v>
      </c>
      <c r="D50" s="40">
        <f>'[2]Лист2'!$E$41</f>
        <v>1049528.05</v>
      </c>
      <c r="E50" s="41"/>
    </row>
    <row r="51" spans="3:5" ht="12" customHeight="1">
      <c r="C51" s="7" t="s">
        <v>83</v>
      </c>
      <c r="D51" s="10"/>
      <c r="E51" s="23">
        <f>E48*1.18</f>
        <v>1067159.9520002762</v>
      </c>
    </row>
    <row r="52" spans="3:5" ht="140.25" customHeight="1">
      <c r="C52" s="7"/>
      <c r="D52" s="4"/>
      <c r="E52" s="12"/>
    </row>
    <row r="53" spans="3:5" ht="238.5" customHeight="1">
      <c r="C53" s="7"/>
      <c r="D53" s="4"/>
      <c r="E53" s="6"/>
    </row>
  </sheetData>
  <sheetProtection password="CCE3" sheet="1" objects="1" scenarios="1" selectLockedCells="1" selectUnlockedCells="1"/>
  <mergeCells count="50">
    <mergeCell ref="B41:D41"/>
    <mergeCell ref="A1:G1"/>
    <mergeCell ref="B2:D2"/>
    <mergeCell ref="B3:D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24:D24"/>
    <mergeCell ref="B13:D13"/>
    <mergeCell ref="B14:D14"/>
    <mergeCell ref="B15:D16"/>
    <mergeCell ref="B21:D21"/>
    <mergeCell ref="B22:D22"/>
    <mergeCell ref="B23:D23"/>
    <mergeCell ref="E15:E16"/>
    <mergeCell ref="B17:D18"/>
    <mergeCell ref="E17:E18"/>
    <mergeCell ref="B32:D32"/>
    <mergeCell ref="B33:D33"/>
    <mergeCell ref="B34:D34"/>
    <mergeCell ref="B28:D28"/>
    <mergeCell ref="B29:D29"/>
    <mergeCell ref="B19:D19"/>
    <mergeCell ref="B20:D20"/>
    <mergeCell ref="D49:E49"/>
    <mergeCell ref="D50:E50"/>
    <mergeCell ref="B35:D35"/>
    <mergeCell ref="B38:D38"/>
    <mergeCell ref="B39:D39"/>
    <mergeCell ref="B43:D43"/>
    <mergeCell ref="B44:D44"/>
    <mergeCell ref="B36:D36"/>
    <mergeCell ref="B37:D37"/>
    <mergeCell ref="B40:D40"/>
    <mergeCell ref="H3:L3"/>
    <mergeCell ref="B25:D25"/>
    <mergeCell ref="B26:D26"/>
    <mergeCell ref="B45:D45"/>
    <mergeCell ref="B46:D46"/>
    <mergeCell ref="B47:D47"/>
    <mergeCell ref="B42:D42"/>
    <mergeCell ref="B27:D27"/>
    <mergeCell ref="B30:D30"/>
    <mergeCell ref="B31:D3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1" sqref="G1"/>
    </sheetView>
  </sheetViews>
  <sheetFormatPr defaultColWidth="9.140625" defaultRowHeight="15"/>
  <cols>
    <col min="4" max="4" width="22.7109375" style="0" customWidth="1"/>
    <col min="5" max="5" width="11.421875" style="0" bestFit="1" customWidth="1"/>
  </cols>
  <sheetData>
    <row r="1" spans="1:5" s="15" customFormat="1" ht="37.5" customHeight="1">
      <c r="A1" s="24"/>
      <c r="B1" s="52" t="s">
        <v>37</v>
      </c>
      <c r="C1" s="52"/>
      <c r="D1" s="52"/>
      <c r="E1" s="24">
        <v>2.05</v>
      </c>
    </row>
    <row r="2" spans="1:5" s="15" customFormat="1" ht="46.5" customHeight="1">
      <c r="A2" s="24"/>
      <c r="B2" s="52" t="s">
        <v>32</v>
      </c>
      <c r="C2" s="52"/>
      <c r="D2" s="52"/>
      <c r="E2" s="24">
        <v>2.05</v>
      </c>
    </row>
    <row r="3" spans="1:5" s="15" customFormat="1" ht="12" customHeight="1">
      <c r="A3" s="24"/>
      <c r="B3" s="52" t="s">
        <v>33</v>
      </c>
      <c r="C3" s="52"/>
      <c r="D3" s="52"/>
      <c r="E3" s="24">
        <v>2.05</v>
      </c>
    </row>
    <row r="4" spans="1:5" s="15" customFormat="1" ht="22.5" customHeight="1">
      <c r="A4" s="24"/>
      <c r="B4" s="52" t="s">
        <v>35</v>
      </c>
      <c r="C4" s="52"/>
      <c r="D4" s="52"/>
      <c r="E4" s="25">
        <v>121.53</v>
      </c>
    </row>
    <row r="5" spans="1:5" s="15" customFormat="1" ht="12" customHeight="1">
      <c r="A5" s="24"/>
      <c r="B5" s="52" t="s">
        <v>16</v>
      </c>
      <c r="C5" s="52"/>
      <c r="D5" s="52"/>
      <c r="E5" s="25">
        <v>0.76</v>
      </c>
    </row>
    <row r="6" spans="1:5" s="15" customFormat="1" ht="12" customHeight="1">
      <c r="A6" s="24"/>
      <c r="B6" s="52" t="s">
        <v>18</v>
      </c>
      <c r="C6" s="52"/>
      <c r="D6" s="52"/>
      <c r="E6" s="25">
        <v>4.53</v>
      </c>
    </row>
    <row r="7" spans="1:5" s="15" customFormat="1" ht="12" customHeight="1">
      <c r="A7" s="24"/>
      <c r="B7" s="52" t="s">
        <v>19</v>
      </c>
      <c r="C7" s="52"/>
      <c r="D7" s="52"/>
      <c r="E7" s="25">
        <v>286.7</v>
      </c>
    </row>
    <row r="8" spans="1:5" s="15" customFormat="1" ht="22.5" customHeight="1">
      <c r="A8" s="24"/>
      <c r="B8" s="52" t="s">
        <v>38</v>
      </c>
      <c r="C8" s="52"/>
      <c r="D8" s="52"/>
      <c r="E8" s="25">
        <v>0.37</v>
      </c>
    </row>
    <row r="9" spans="1:5" s="15" customFormat="1" ht="12" customHeight="1">
      <c r="A9" s="24"/>
      <c r="B9" s="52" t="s">
        <v>17</v>
      </c>
      <c r="C9" s="52"/>
      <c r="D9" s="52"/>
      <c r="E9" s="25">
        <v>0.54</v>
      </c>
    </row>
    <row r="10" spans="1:5" s="15" customFormat="1" ht="12" customHeight="1">
      <c r="A10" s="24"/>
      <c r="B10" s="52"/>
      <c r="C10" s="52"/>
      <c r="D10" s="52"/>
      <c r="E10" s="25"/>
    </row>
    <row r="11" spans="1:5" s="15" customFormat="1" ht="12" customHeight="1">
      <c r="A11" s="24"/>
      <c r="B11" s="52"/>
      <c r="C11" s="52"/>
      <c r="D11" s="52"/>
      <c r="E11" s="25"/>
    </row>
    <row r="12" spans="1:5" ht="15">
      <c r="A12" s="26"/>
      <c r="B12" s="27" t="s">
        <v>50</v>
      </c>
      <c r="C12" s="26"/>
      <c r="D12" s="26"/>
      <c r="E12" s="26"/>
    </row>
    <row r="13" spans="1:5" s="14" customFormat="1" ht="12" customHeight="1">
      <c r="A13" s="24"/>
      <c r="B13" s="52" t="s">
        <v>6</v>
      </c>
      <c r="C13" s="52"/>
      <c r="D13" s="52"/>
      <c r="E13" s="28">
        <f>80.14</f>
        <v>80.14</v>
      </c>
    </row>
    <row r="14" spans="1:5" s="14" customFormat="1" ht="12" customHeight="1">
      <c r="A14" s="24"/>
      <c r="B14" s="52" t="s">
        <v>51</v>
      </c>
      <c r="C14" s="52"/>
      <c r="D14" s="52"/>
      <c r="E14" s="28">
        <f>1271+428.51</f>
        <v>1699.51</v>
      </c>
    </row>
    <row r="15" spans="1:5" s="14" customFormat="1" ht="12" customHeight="1">
      <c r="A15" s="24"/>
      <c r="B15" s="52" t="s">
        <v>46</v>
      </c>
      <c r="C15" s="52"/>
      <c r="D15" s="52"/>
      <c r="E15" s="25">
        <v>141.22</v>
      </c>
    </row>
    <row r="16" spans="1:5" s="14" customFormat="1" ht="12" customHeight="1">
      <c r="A16" s="24"/>
      <c r="B16" s="52" t="s">
        <v>47</v>
      </c>
      <c r="C16" s="52"/>
      <c r="D16" s="52"/>
      <c r="E16" s="25">
        <v>160.58</v>
      </c>
    </row>
    <row r="17" spans="1:5" s="14" customFormat="1" ht="12" customHeight="1">
      <c r="A17" s="24"/>
      <c r="B17" s="52" t="s">
        <v>48</v>
      </c>
      <c r="C17" s="52"/>
      <c r="D17" s="52"/>
      <c r="E17" s="25">
        <v>50</v>
      </c>
    </row>
    <row r="18" spans="1:5" s="14" customFormat="1" ht="12" customHeight="1">
      <c r="A18" s="24"/>
      <c r="B18" s="52" t="s">
        <v>49</v>
      </c>
      <c r="C18" s="52"/>
      <c r="D18" s="52"/>
      <c r="E18" s="25">
        <v>558.75</v>
      </c>
    </row>
    <row r="19" spans="1:5" s="14" customFormat="1" ht="12" customHeight="1">
      <c r="A19" s="24"/>
      <c r="B19" s="52" t="s">
        <v>10</v>
      </c>
      <c r="C19" s="52"/>
      <c r="D19" s="52"/>
      <c r="E19" s="25">
        <v>112</v>
      </c>
    </row>
    <row r="20" spans="1:5" s="15" customFormat="1" ht="12" customHeight="1">
      <c r="A20" s="24"/>
      <c r="B20" s="52" t="s">
        <v>10</v>
      </c>
      <c r="C20" s="52"/>
      <c r="D20" s="52"/>
      <c r="E20" s="25">
        <v>112</v>
      </c>
    </row>
    <row r="21" spans="1:5" s="15" customFormat="1" ht="12" customHeight="1">
      <c r="A21" s="24"/>
      <c r="B21" s="52" t="s">
        <v>63</v>
      </c>
      <c r="C21" s="52"/>
      <c r="D21" s="52"/>
      <c r="E21" s="25">
        <v>731.09</v>
      </c>
    </row>
    <row r="22" spans="1:5" s="15" customFormat="1" ht="36" customHeight="1">
      <c r="A22" s="24"/>
      <c r="B22" s="52" t="s">
        <v>64</v>
      </c>
      <c r="C22" s="52"/>
      <c r="D22" s="52"/>
      <c r="E22" s="25">
        <v>542.01</v>
      </c>
    </row>
    <row r="23" spans="1:5" s="14" customFormat="1" ht="12" customHeight="1">
      <c r="A23" s="24"/>
      <c r="B23" s="52" t="s">
        <v>25</v>
      </c>
      <c r="C23" s="52"/>
      <c r="D23" s="52"/>
      <c r="E23" s="25">
        <v>3820</v>
      </c>
    </row>
    <row r="24" spans="1:5" s="15" customFormat="1" ht="12" customHeight="1">
      <c r="A24" s="24"/>
      <c r="B24" s="52" t="s">
        <v>65</v>
      </c>
      <c r="C24" s="52"/>
      <c r="D24" s="52"/>
      <c r="E24" s="25">
        <v>556.16</v>
      </c>
    </row>
    <row r="25" spans="1:5" s="15" customFormat="1" ht="12" customHeight="1">
      <c r="A25" s="24"/>
      <c r="B25" s="52" t="s">
        <v>73</v>
      </c>
      <c r="C25" s="52"/>
      <c r="D25" s="52"/>
      <c r="E25" s="25">
        <v>580.1</v>
      </c>
    </row>
    <row r="26" spans="1:5" s="15" customFormat="1" ht="12" customHeight="1">
      <c r="A26" s="24"/>
      <c r="B26" s="29"/>
      <c r="C26" s="29"/>
      <c r="D26" s="29"/>
      <c r="E26" s="25"/>
    </row>
    <row r="27" spans="1:5" s="14" customFormat="1" ht="25.5" customHeight="1">
      <c r="A27" s="24"/>
      <c r="B27" s="52" t="s">
        <v>28</v>
      </c>
      <c r="C27" s="52"/>
      <c r="D27" s="52"/>
      <c r="E27" s="25">
        <v>577.18</v>
      </c>
    </row>
    <row r="28" spans="1:5" s="14" customFormat="1" ht="24.75" customHeight="1">
      <c r="A28" s="24"/>
      <c r="B28" s="52" t="s">
        <v>13</v>
      </c>
      <c r="C28" s="52"/>
      <c r="D28" s="52"/>
      <c r="E28" s="25">
        <v>629.02</v>
      </c>
    </row>
    <row r="29" spans="1:5" s="14" customFormat="1" ht="24.75" customHeight="1">
      <c r="A29" s="24"/>
      <c r="B29" s="52" t="s">
        <v>5</v>
      </c>
      <c r="C29" s="52"/>
      <c r="D29" s="52"/>
      <c r="E29" s="25">
        <v>728.7</v>
      </c>
    </row>
    <row r="30" spans="1:5" s="14" customFormat="1" ht="24.75" customHeight="1">
      <c r="A30" s="24"/>
      <c r="B30" s="52" t="s">
        <v>52</v>
      </c>
      <c r="C30" s="52"/>
      <c r="D30" s="52"/>
      <c r="E30" s="25">
        <v>783.57</v>
      </c>
    </row>
    <row r="31" spans="1:5" s="14" customFormat="1" ht="24.75" customHeight="1">
      <c r="A31" s="24"/>
      <c r="B31" s="52" t="s">
        <v>20</v>
      </c>
      <c r="C31" s="52"/>
      <c r="D31" s="52"/>
      <c r="E31" s="25">
        <v>907.6</v>
      </c>
    </row>
    <row r="32" spans="1:5" s="14" customFormat="1" ht="24.75" customHeight="1">
      <c r="A32" s="24"/>
      <c r="B32" s="52" t="s">
        <v>24</v>
      </c>
      <c r="C32" s="52"/>
      <c r="D32" s="52"/>
      <c r="E32" s="25">
        <v>1098.59</v>
      </c>
    </row>
    <row r="33" spans="1:5" s="14" customFormat="1" ht="24.75" customHeight="1">
      <c r="A33" s="24"/>
      <c r="B33" s="52" t="s">
        <v>29</v>
      </c>
      <c r="C33" s="52"/>
      <c r="D33" s="52"/>
      <c r="E33" s="25">
        <v>1917.18</v>
      </c>
    </row>
    <row r="34" spans="1:5" s="14" customFormat="1" ht="24.75" customHeight="1">
      <c r="A34" s="24"/>
      <c r="B34" s="52" t="s">
        <v>53</v>
      </c>
      <c r="C34" s="52"/>
      <c r="D34" s="52"/>
      <c r="E34" s="25">
        <f>E33</f>
        <v>1917.18</v>
      </c>
    </row>
    <row r="35" spans="1:5" s="14" customFormat="1" ht="12" customHeight="1">
      <c r="A35" s="24"/>
      <c r="B35" s="52"/>
      <c r="C35" s="52"/>
      <c r="D35" s="52"/>
      <c r="E35" s="25"/>
    </row>
    <row r="36" spans="1:5" s="14" customFormat="1" ht="12" customHeight="1">
      <c r="A36" s="24"/>
      <c r="B36" s="52"/>
      <c r="C36" s="52"/>
      <c r="D36" s="52"/>
      <c r="E36" s="25"/>
    </row>
    <row r="37" spans="1:5" s="14" customFormat="1" ht="42" customHeight="1">
      <c r="A37" s="24"/>
      <c r="B37" s="52" t="s">
        <v>15</v>
      </c>
      <c r="C37" s="52"/>
      <c r="D37" s="52"/>
      <c r="E37" s="25">
        <v>1285.22</v>
      </c>
    </row>
    <row r="38" spans="1:5" s="14" customFormat="1" ht="24.75" customHeight="1">
      <c r="A38" s="24"/>
      <c r="B38" s="52" t="s">
        <v>7</v>
      </c>
      <c r="C38" s="52"/>
      <c r="D38" s="52"/>
      <c r="E38" s="25">
        <v>223.42</v>
      </c>
    </row>
    <row r="39" spans="1:5" s="14" customFormat="1" ht="24.75" customHeight="1">
      <c r="A39" s="24"/>
      <c r="B39" s="30"/>
      <c r="C39" s="30"/>
      <c r="D39" s="30"/>
      <c r="E39" s="25"/>
    </row>
    <row r="40" spans="1:5" s="14" customFormat="1" ht="22.5" customHeight="1">
      <c r="A40" s="24"/>
      <c r="B40" s="52" t="s">
        <v>3</v>
      </c>
      <c r="C40" s="52"/>
      <c r="D40" s="52"/>
      <c r="E40" s="25">
        <v>482.38</v>
      </c>
    </row>
    <row r="41" spans="1:5" s="14" customFormat="1" ht="22.5" customHeight="1">
      <c r="A41" s="24"/>
      <c r="B41" s="30"/>
      <c r="C41" s="30"/>
      <c r="D41" s="30"/>
      <c r="E41" s="25"/>
    </row>
    <row r="42" spans="1:5" s="14" customFormat="1" ht="37.5" customHeight="1">
      <c r="A42" s="24"/>
      <c r="B42" s="52" t="s">
        <v>27</v>
      </c>
      <c r="C42" s="52"/>
      <c r="D42" s="52"/>
      <c r="E42" s="25">
        <v>1541.75</v>
      </c>
    </row>
    <row r="43" spans="1:5" s="14" customFormat="1" ht="37.5" customHeight="1">
      <c r="A43" s="24"/>
      <c r="B43" s="52" t="s">
        <v>2</v>
      </c>
      <c r="C43" s="52"/>
      <c r="D43" s="52"/>
      <c r="E43" s="25">
        <v>1730.92</v>
      </c>
    </row>
    <row r="44" spans="1:5" s="14" customFormat="1" ht="37.5" customHeight="1">
      <c r="A44" s="24"/>
      <c r="B44" s="52" t="s">
        <v>23</v>
      </c>
      <c r="C44" s="52"/>
      <c r="D44" s="52"/>
      <c r="E44" s="25">
        <v>2554.33</v>
      </c>
    </row>
    <row r="45" spans="1:5" s="14" customFormat="1" ht="37.5" customHeight="1">
      <c r="A45" s="24"/>
      <c r="B45" s="52" t="s">
        <v>55</v>
      </c>
      <c r="C45" s="52"/>
      <c r="D45" s="52"/>
      <c r="E45" s="25">
        <v>2623.43</v>
      </c>
    </row>
    <row r="46" spans="1:5" s="14" customFormat="1" ht="37.5" customHeight="1">
      <c r="A46" s="24"/>
      <c r="B46" s="52" t="s">
        <v>54</v>
      </c>
      <c r="C46" s="52"/>
      <c r="D46" s="52"/>
      <c r="E46" s="25">
        <v>2719.26</v>
      </c>
    </row>
    <row r="47" spans="1:5" s="14" customFormat="1" ht="14.25" customHeight="1">
      <c r="A47" s="24"/>
      <c r="B47" s="52" t="s">
        <v>56</v>
      </c>
      <c r="C47" s="52"/>
      <c r="D47" s="52"/>
      <c r="E47" s="25">
        <v>2096.57</v>
      </c>
    </row>
    <row r="48" spans="1:5" s="14" customFormat="1" ht="15">
      <c r="A48" s="24"/>
      <c r="B48" s="52" t="s">
        <v>57</v>
      </c>
      <c r="C48" s="52"/>
      <c r="D48" s="52"/>
      <c r="E48" s="25">
        <f>E54*2</f>
        <v>1441.68</v>
      </c>
    </row>
    <row r="49" spans="1:5" s="14" customFormat="1" ht="15">
      <c r="A49" s="24"/>
      <c r="B49" s="52" t="s">
        <v>58</v>
      </c>
      <c r="C49" s="52"/>
      <c r="D49" s="52"/>
      <c r="E49" s="25">
        <f>E54+E55</f>
        <v>1613.3200000000002</v>
      </c>
    </row>
    <row r="50" spans="1:5" s="14" customFormat="1" ht="14.25" customHeight="1">
      <c r="A50" s="24"/>
      <c r="B50" s="52" t="s">
        <v>30</v>
      </c>
      <c r="C50" s="52"/>
      <c r="D50" s="52"/>
      <c r="E50" s="25">
        <f>E54+E56</f>
        <v>1719.76</v>
      </c>
    </row>
    <row r="51" spans="1:5" s="14" customFormat="1" ht="14.25" customHeight="1">
      <c r="A51" s="24"/>
      <c r="B51" s="52" t="s">
        <v>43</v>
      </c>
      <c r="C51" s="52"/>
      <c r="D51" s="52"/>
      <c r="E51" s="25">
        <f>E54+E57</f>
        <v>1761.5619003228362</v>
      </c>
    </row>
    <row r="52" spans="1:5" s="17" customFormat="1" ht="14.25" customHeight="1">
      <c r="A52" s="24"/>
      <c r="B52" s="52" t="s">
        <v>74</v>
      </c>
      <c r="C52" s="52"/>
      <c r="D52" s="52"/>
      <c r="E52" s="25">
        <v>2540</v>
      </c>
    </row>
    <row r="53" spans="1:5" s="14" customFormat="1" ht="12" customHeight="1">
      <c r="A53" s="24"/>
      <c r="B53" s="52"/>
      <c r="C53" s="52"/>
      <c r="D53" s="52"/>
      <c r="E53" s="25"/>
    </row>
    <row r="54" spans="1:5" s="15" customFormat="1" ht="15">
      <c r="A54" s="24"/>
      <c r="B54" s="52" t="s">
        <v>66</v>
      </c>
      <c r="C54" s="52"/>
      <c r="D54" s="52"/>
      <c r="E54" s="25">
        <v>720.84</v>
      </c>
    </row>
    <row r="55" spans="1:5" s="15" customFormat="1" ht="15" customHeight="1">
      <c r="A55" s="24"/>
      <c r="B55" s="52" t="s">
        <v>67</v>
      </c>
      <c r="C55" s="52"/>
      <c r="D55" s="52"/>
      <c r="E55" s="25">
        <v>892.48</v>
      </c>
    </row>
    <row r="56" spans="1:5" s="15" customFormat="1" ht="14.25" customHeight="1">
      <c r="A56" s="24"/>
      <c r="B56" s="52" t="s">
        <v>68</v>
      </c>
      <c r="C56" s="52"/>
      <c r="D56" s="52"/>
      <c r="E56" s="25">
        <v>998.92</v>
      </c>
    </row>
    <row r="57" spans="1:5" s="15" customFormat="1" ht="14.25" customHeight="1">
      <c r="A57" s="24"/>
      <c r="B57" s="52" t="s">
        <v>69</v>
      </c>
      <c r="C57" s="52"/>
      <c r="D57" s="52"/>
      <c r="E57" s="5">
        <f>'[1]2017 год'!$J$166</f>
        <v>1040.7219003228363</v>
      </c>
    </row>
    <row r="58" spans="1:6" s="15" customFormat="1" ht="15" customHeight="1">
      <c r="A58" s="24"/>
      <c r="B58" s="52" t="s">
        <v>70</v>
      </c>
      <c r="C58" s="52"/>
      <c r="D58" s="52"/>
      <c r="E58" s="5">
        <f>'[1]2017 год'!$J$177</f>
        <v>1423.8940268246333</v>
      </c>
      <c r="F58" s="3"/>
    </row>
    <row r="59" spans="1:5" s="15" customFormat="1" ht="15" customHeight="1">
      <c r="A59" s="24"/>
      <c r="B59" s="52"/>
      <c r="C59" s="52"/>
      <c r="D59" s="52"/>
      <c r="E59" s="5"/>
    </row>
    <row r="60" spans="1:6" s="15" customFormat="1" ht="15" customHeight="1">
      <c r="A60" s="24"/>
      <c r="B60" s="52" t="s">
        <v>71</v>
      </c>
      <c r="C60" s="52"/>
      <c r="D60" s="52"/>
      <c r="E60" s="5">
        <f>'[1]2017 год'!$J$189</f>
        <v>7669.393914751781</v>
      </c>
      <c r="F60" s="3"/>
    </row>
    <row r="61" spans="1:5" s="15" customFormat="1" ht="15" customHeight="1">
      <c r="A61" s="24"/>
      <c r="B61" s="52" t="s">
        <v>72</v>
      </c>
      <c r="C61" s="52"/>
      <c r="D61" s="52"/>
      <c r="E61" s="5">
        <f>'[1]2017 год'!$J$201</f>
        <v>11278.410667718827</v>
      </c>
    </row>
    <row r="62" spans="1:5" s="15" customFormat="1" ht="14.25" customHeight="1">
      <c r="A62" s="24"/>
      <c r="B62" s="30"/>
      <c r="C62" s="30"/>
      <c r="D62" s="30"/>
      <c r="E62" s="25"/>
    </row>
    <row r="63" spans="1:5" s="14" customFormat="1" ht="12" customHeight="1">
      <c r="A63" s="24"/>
      <c r="B63" s="52" t="s">
        <v>59</v>
      </c>
      <c r="C63" s="52"/>
      <c r="D63" s="52"/>
      <c r="E63" s="25">
        <v>68.68</v>
      </c>
    </row>
    <row r="64" spans="1:5" s="14" customFormat="1" ht="12" customHeight="1">
      <c r="A64" s="24"/>
      <c r="B64" s="52"/>
      <c r="C64" s="52"/>
      <c r="D64" s="52"/>
      <c r="E64" s="25"/>
    </row>
    <row r="65" spans="1:5" s="14" customFormat="1" ht="22.5" customHeight="1">
      <c r="A65" s="24"/>
      <c r="B65" s="52" t="s">
        <v>12</v>
      </c>
      <c r="C65" s="52"/>
      <c r="D65" s="52"/>
      <c r="E65" s="25">
        <v>565.23</v>
      </c>
    </row>
    <row r="66" spans="1:5" s="14" customFormat="1" ht="23.25" customHeight="1">
      <c r="A66" s="24"/>
      <c r="B66" s="52" t="s">
        <v>11</v>
      </c>
      <c r="C66" s="52"/>
      <c r="D66" s="52"/>
      <c r="E66" s="25">
        <v>283.85</v>
      </c>
    </row>
    <row r="67" spans="1:5" s="14" customFormat="1" ht="40.5" customHeight="1">
      <c r="A67" s="24"/>
      <c r="B67" s="52" t="s">
        <v>60</v>
      </c>
      <c r="C67" s="52"/>
      <c r="D67" s="52"/>
      <c r="E67" s="25">
        <v>1396.29</v>
      </c>
    </row>
    <row r="68" spans="1:5" s="14" customFormat="1" ht="27" customHeight="1">
      <c r="A68" s="24"/>
      <c r="B68" s="52" t="s">
        <v>61</v>
      </c>
      <c r="C68" s="52"/>
      <c r="D68" s="52"/>
      <c r="E68" s="25">
        <v>517.87</v>
      </c>
    </row>
  </sheetData>
  <sheetProtection selectLockedCells="1" selectUnlockedCells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2019-10-29T07:04:22Z</dcterms:modified>
  <cp:category/>
  <cp:version/>
  <cp:contentType/>
  <cp:contentStatus/>
</cp:coreProperties>
</file>