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<sst xmlns="http://schemas.openxmlformats.org/spreadsheetml/2006/main" count="102" uniqueCount="87">
  <si>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</si>
  <si>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</si>
  <si>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</si>
  <si>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</si>
  <si>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</si>
  <si>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</si>
  <si>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</si>
  <si>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</si>
  <si>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</si>
  <si>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Опиловка деревьев</t>
  </si>
  <si>
    <t>Очистка кровли от снега и скалывание сосулек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</si>
  <si>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</si>
  <si>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</si>
  <si>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</si>
  <si>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</si>
  <si>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</si>
  <si>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</si>
  <si>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</si>
  <si>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</si>
  <si>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</si>
  <si>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</si>
  <si>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</si>
  <si>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</si>
  <si>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</si>
  <si>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</si>
  <si>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</si>
  <si>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</si>
  <si>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</si>
  <si>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</si>
  <si>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Смена сборки диаметром 25 мм</t>
  </si>
  <si>
    <t>квартир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</si>
  <si>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</si>
  <si>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</si>
  <si>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</si>
  <si>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</si>
  <si>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</si>
  <si>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</si>
  <si>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</si>
  <si>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</si>
  <si>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</si>
  <si>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</si>
  <si>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</si>
  <si>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Поверка общедомовых приборов учета (воды)</t>
  </si>
  <si>
    <t>подвал</t>
  </si>
  <si>
    <t>Смена сборки диаметром 32 мм</t>
  </si>
  <si>
    <t>Адрес дома: ЛЕНИНА ПР., 87</t>
  </si>
  <si>
    <t>Отчет о работах, выполненных за период с Января 2018 г. по Декабрь 2018 г.</t>
  </si>
  <si>
    <t>Ремонт балконной плиты кв49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</si>
  <si>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</si>
  <si>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</si>
  <si>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</si>
  <si>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</si>
  <si>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</si>
  <si>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</si>
  <si>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</si>
  <si>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</si>
  <si>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</si>
  <si>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</si>
  <si>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</si>
  <si>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</si>
  <si>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</si>
  <si>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</si>
  <si>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</si>
  <si>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</si>
  <si>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</si>
  <si>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</si>
  <si>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</si>
  <si>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</si>
  <si>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</si>
  <si>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</si>
  <si>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</si>
  <si>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</si>
  <si>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Смена задвижки диаметром 50 мм</t>
  </si>
  <si>
    <t>Смена задвижки диаметром 80 мм</t>
  </si>
  <si>
    <t>Смена светильников</t>
  </si>
  <si>
    <t>Установка фильтра диаметром 50мм</t>
  </si>
  <si>
    <t>Ремонт отдельных мест покрытия из асбоцементных листов: обыкновенного профиля</t>
  </si>
  <si>
    <t xml:space="preserve">Частичный ремонт стен в подъезде </t>
  </si>
  <si>
    <t>Изготовление и монтаж дверей (электрощитовая)</t>
  </si>
  <si>
    <t>Установка почтовых ящиков</t>
  </si>
  <si>
    <t>Итого затрачено по дому (+18% НДС)</t>
  </si>
  <si>
    <t xml:space="preserve">Начислено по дому: </t>
  </si>
  <si>
    <t>Сумма</t>
  </si>
  <si>
    <t>Количество</t>
  </si>
  <si>
    <t xml:space="preserve">общая площадь </t>
  </si>
  <si>
    <t>чердак</t>
  </si>
  <si>
    <t>стояки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</si>
</sst>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28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8" fillId="20" borderId="0">
      <alignment horizontal="left" vertical="center"/>
      <protection/>
    </xf>
    <xf numFmtId="0" fontId="27" fillId="21" borderId="0">
      <alignment horizontal="center" vertical="center"/>
      <protection/>
    </xf>
    <xf numFmtId="0" fontId="28" fillId="0" borderId="0">
      <alignment horizontal="right" vertical="center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7" fillId="35" borderId="10" xfId="0" applyFont="1" applyFill="1" applyBorder="1" applyAlignment="1">
      <alignment wrapText="1"/>
    </xf>
    <xf numFmtId="0" fontId="47" fillId="35" borderId="10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0" fillId="0" borderId="11" xfId="0" applyNumberFormat="1" applyBorder="1" applyAlignment="1">
      <alignment wrapText="1"/>
    </xf>
    <xf numFmtId="4" fontId="28" fillId="35" borderId="12" xfId="42" applyNumberFormat="1" applyFill="1" applyBorder="1" applyAlignment="1" quotePrefix="1">
      <alignment horizontal="right" vertical="center" wrapText="1"/>
      <protection/>
    </xf>
    <xf numFmtId="4" fontId="27" fillId="0" borderId="11" xfId="39" applyNumberFormat="1" applyBorder="1" applyAlignment="1" quotePrefix="1">
      <alignment vertical="top" wrapText="1"/>
      <protection/>
    </xf>
    <xf numFmtId="4" fontId="27" fillId="0" borderId="0" xfId="39" applyNumberFormat="1" applyBorder="1" applyAlignment="1" quotePrefix="1">
      <alignment vertical="top" wrapText="1"/>
      <protection/>
    </xf>
    <xf numFmtId="2" fontId="48" fillId="0" borderId="0" xfId="42" applyNumberFormat="1" applyFont="1" applyBorder="1" applyAlignment="1" quotePrefix="1">
      <alignment horizontal="right" vertical="center" wrapText="1"/>
      <protection/>
    </xf>
    <xf numFmtId="2" fontId="0" fillId="0" borderId="0" xfId="0" applyNumberFormat="1" applyBorder="1" applyAlignment="1">
      <alignment wrapText="1"/>
    </xf>
    <xf numFmtId="0" fontId="27" fillId="0" borderId="0" xfId="45" applyAlignment="1" quotePrefix="1">
      <alignment horizontal="right" vertical="top" wrapText="1"/>
      <protection/>
    </xf>
    <xf numFmtId="4" fontId="25" fillId="0" borderId="0" xfId="0" applyNumberFormat="1" applyFont="1" applyAlignment="1">
      <alignment wrapText="1"/>
    </xf>
    <xf numFmtId="4" fontId="28" fillId="0" borderId="12" xfId="42" applyNumberFormat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4" fontId="28" fillId="35" borderId="12" xfId="42" applyNumberFormat="1" applyFill="1" applyBorder="1" applyAlignment="1" quotePrefix="1">
      <alignment horizontal="right" vertical="center"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4" fontId="28" fillId="35" borderId="12" xfId="42" applyNumberFormat="1" applyFill="1" applyBorder="1" applyAlignment="1" quotePrefix="1">
      <alignment horizontal="right" vertical="center" wrapText="1"/>
      <protection/>
    </xf>
    <xf numFmtId="2" fontId="28" fillId="0" borderId="12" xfId="42" applyNumberFormat="1" applyBorder="1" applyAlignment="1" quotePrefix="1">
      <alignment horizontal="right" vertical="center" wrapText="1"/>
      <protection/>
    </xf>
    <xf numFmtId="0" fontId="25" fillId="0" borderId="0" xfId="0" applyFont="1" applyBorder="1" applyAlignment="1">
      <alignment wrapText="1"/>
    </xf>
    <xf numFmtId="0" fontId="48" fillId="0" borderId="0" xfId="42" applyNumberFormat="1" applyFont="1" applyBorder="1" applyAlignment="1" quotePrefix="1">
      <alignment horizontal="right" vertical="center" wrapText="1"/>
      <protection/>
    </xf>
    <xf numFmtId="0" fontId="38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48" fillId="35" borderId="0" xfId="42" applyNumberFormat="1" applyFont="1" applyFill="1" applyBorder="1" applyAlignment="1" quotePrefix="1">
      <alignment horizontal="right" vertical="center" wrapText="1"/>
      <protection/>
    </xf>
    <xf numFmtId="0" fontId="48" fillId="0" borderId="0" xfId="43" applyFont="1" applyBorder="1" applyAlignment="1" quotePrefix="1">
      <alignment horizontal="center" vertical="top" wrapText="1"/>
      <protection/>
    </xf>
    <xf numFmtId="0" fontId="48" fillId="0" borderId="0" xfId="43" applyFont="1" applyBorder="1" applyAlignment="1" quotePrefix="1">
      <alignment horizontal="left" vertical="top" wrapText="1"/>
      <protection/>
    </xf>
    <xf numFmtId="2" fontId="25" fillId="0" borderId="0" xfId="0" applyNumberFormat="1" applyFont="1" applyBorder="1" applyAlignment="1">
      <alignment wrapText="1"/>
    </xf>
    <xf numFmtId="0" fontId="28" fillId="0" borderId="12" xfId="42" applyNumberFormat="1" applyBorder="1" applyAlignment="1" quotePrefix="1">
      <alignment horizontal="right" vertical="center" wrapText="1"/>
      <protection/>
    </xf>
    <xf numFmtId="0" fontId="28" fillId="0" borderId="12" xfId="42" applyNumberFormat="1" applyFont="1" applyBorder="1" applyAlignment="1" quotePrefix="1">
      <alignment horizontal="right" vertical="center" wrapText="1"/>
      <protection/>
    </xf>
    <xf numFmtId="0" fontId="47" fillId="36" borderId="12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wrapText="1"/>
    </xf>
    <xf numFmtId="0" fontId="26" fillId="35" borderId="0" xfId="33" applyFill="1" applyAlignment="1" quotePrefix="1">
      <alignment horizontal="center" vertical="center" wrapText="1"/>
      <protection/>
    </xf>
    <xf numFmtId="0" fontId="0" fillId="35" borderId="0" xfId="0" applyFill="1" applyAlignment="1">
      <alignment wrapText="1"/>
    </xf>
    <xf numFmtId="0" fontId="27" fillId="0" borderId="11" xfId="34" applyBorder="1" applyAlignment="1" quotePrefix="1">
      <alignment horizontal="left" vertical="center" wrapText="1"/>
      <protection/>
    </xf>
    <xf numFmtId="0" fontId="27" fillId="21" borderId="13" xfId="41" applyBorder="1" applyAlignment="1" quotePrefix="1">
      <alignment horizontal="center" vertical="center" wrapText="1"/>
      <protection/>
    </xf>
    <xf numFmtId="0" fontId="0" fillId="0" borderId="14" xfId="0" applyBorder="1" applyAlignment="1">
      <alignment wrapText="1"/>
    </xf>
    <xf numFmtId="0" fontId="28" fillId="20" borderId="13" xfId="40" applyBorder="1" applyAlignment="1" quotePrefix="1">
      <alignment horizontal="left" vertical="center" wrapText="1"/>
      <protection/>
    </xf>
    <xf numFmtId="0" fontId="28" fillId="0" borderId="15" xfId="43" applyBorder="1" applyAlignment="1" quotePrefix="1">
      <alignment horizontal="left" vertical="top" wrapText="1"/>
      <protection/>
    </xf>
    <xf numFmtId="0" fontId="28" fillId="0" borderId="14" xfId="43" applyBorder="1" applyAlignment="1" quotePrefix="1">
      <alignment horizontal="left" vertical="top" wrapText="1"/>
      <protection/>
    </xf>
    <xf numFmtId="0" fontId="28" fillId="0" borderId="16" xfId="37" applyBorder="1" applyAlignment="1" quotePrefix="1">
      <alignment horizontal="left" vertical="top" wrapText="1"/>
      <protection/>
    </xf>
    <xf numFmtId="0" fontId="28" fillId="0" borderId="17" xfId="37" applyBorder="1" applyAlignment="1" quotePrefix="1">
      <alignment horizontal="left" vertical="top" wrapText="1"/>
      <protection/>
    </xf>
    <xf numFmtId="0" fontId="28" fillId="0" borderId="18" xfId="43" applyBorder="1" applyAlignment="1" quotePrefix="1">
      <alignment horizontal="left" vertical="top" wrapText="1"/>
      <protection/>
    </xf>
    <xf numFmtId="0" fontId="28" fillId="0" borderId="19" xfId="43" applyBorder="1" applyAlignment="1" quotePrefix="1">
      <alignment horizontal="left" vertical="top" wrapText="1"/>
      <protection/>
    </xf>
    <xf numFmtId="0" fontId="28" fillId="0" borderId="20" xfId="43" applyBorder="1" applyAlignment="1" quotePrefix="1">
      <alignment horizontal="left" vertical="top" wrapText="1"/>
      <protection/>
    </xf>
    <xf numFmtId="0" fontId="28" fillId="0" borderId="21" xfId="43" applyBorder="1" applyAlignment="1" quotePrefix="1">
      <alignment horizontal="left" vertical="top" wrapText="1"/>
      <protection/>
    </xf>
    <xf numFmtId="4" fontId="28" fillId="0" borderId="12" xfId="42" applyNumberFormat="1" applyBorder="1" applyAlignment="1" quotePrefix="1">
      <alignment horizontal="right" vertical="center" wrapText="1"/>
      <protection/>
    </xf>
    <xf numFmtId="0" fontId="28" fillId="0" borderId="22" xfId="43" applyBorder="1" applyAlignment="1" quotePrefix="1">
      <alignment horizontal="left" vertical="top" wrapText="1"/>
      <protection/>
    </xf>
    <xf numFmtId="0" fontId="28" fillId="0" borderId="23" xfId="43" applyBorder="1" applyAlignment="1" quotePrefix="1">
      <alignment horizontal="left" vertical="top" wrapText="1"/>
      <protection/>
    </xf>
    <xf numFmtId="0" fontId="28" fillId="0" borderId="12" xfId="43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36" borderId="12" xfId="0" applyFill="1" applyBorder="1" applyAlignment="1">
      <alignment horizontal="center" wrapText="1"/>
    </xf>
    <xf numFmtId="0" fontId="28" fillId="0" borderId="12" xfId="43" applyFont="1" applyBorder="1" applyAlignment="1" quotePrefix="1">
      <alignment horizontal="left" vertical="top" wrapText="1"/>
      <protection/>
    </xf>
    <xf numFmtId="4" fontId="27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4" fontId="27" fillId="0" borderId="24" xfId="46" applyNumberFormat="1" applyBorder="1" applyAlignment="1" quotePrefix="1">
      <alignment horizontal="right" vertical="top" wrapText="1"/>
      <protection/>
    </xf>
    <xf numFmtId="0" fontId="0" fillId="0" borderId="24" xfId="0" applyBorder="1" applyAlignment="1">
      <alignment wrapText="1"/>
    </xf>
    <xf numFmtId="0" fontId="48" fillId="0" borderId="0" xfId="43" applyFont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51">
          <cell r="D51">
            <v>468564.7299999999</v>
          </cell>
          <cell r="E51">
            <v>473441.14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115" zoomScaleNormal="115" zoomScalePageLayoutView="0" workbookViewId="0" topLeftCell="A1">
      <selection activeCell="B25" sqref="B25:D25"/>
    </sheetView>
  </sheetViews>
  <sheetFormatPr defaultColWidth="9.140625" defaultRowHeight="15"/>
  <cols>
    <col min="1" max="1" width="2.140625" style="13" customWidth="1"/>
    <col min="2" max="2" width="6.8515625" style="13" customWidth="1"/>
    <col min="3" max="3" width="33.421875" style="13" customWidth="1"/>
    <col min="4" max="4" width="33.00390625" style="13" customWidth="1"/>
    <col min="5" max="5" width="16.7109375" style="13" customWidth="1"/>
    <col min="6" max="6" width="2.140625" style="13" customWidth="1"/>
    <col min="7" max="7" width="3.7109375" style="13" customWidth="1"/>
    <col min="8" max="9" width="11.57421875" style="13" bestFit="1" customWidth="1"/>
    <col min="10" max="16384" width="9.140625" style="13" customWidth="1"/>
  </cols>
  <sheetData>
    <row r="1" spans="1:7" s="14" customFormat="1" ht="24" customHeight="1">
      <c r="A1" s="34" t="s">
        <v>46</v>
      </c>
      <c r="B1" s="35"/>
      <c r="C1" s="35"/>
      <c r="D1" s="35"/>
      <c r="E1" s="35"/>
      <c r="F1" s="35"/>
      <c r="G1" s="35"/>
    </row>
    <row r="2" spans="2:5" ht="12" customHeight="1">
      <c r="B2" s="36" t="s">
        <v>0</v>
      </c>
      <c r="C2" s="36"/>
      <c r="D2" s="36"/>
      <c r="E2" s="3"/>
    </row>
    <row r="3" spans="2:12" ht="21" customHeight="1">
      <c r="B3" s="37" t="s">
        <v>1</v>
      </c>
      <c r="C3" s="38"/>
      <c r="D3" s="38"/>
      <c r="E3" s="32" t="s">
        <v>82</v>
      </c>
      <c r="H3" s="53" t="s">
        <v>83</v>
      </c>
      <c r="I3" s="53"/>
      <c r="J3" s="53"/>
      <c r="K3" s="53"/>
      <c r="L3" s="53"/>
    </row>
    <row r="4" spans="2:12" ht="15" customHeight="1" thickBot="1">
      <c r="B4" s="39" t="s">
        <v>45</v>
      </c>
      <c r="C4" s="38"/>
      <c r="D4" s="38"/>
      <c r="E4" s="38"/>
      <c r="H4" s="33" t="s">
        <v>30</v>
      </c>
      <c r="I4" s="33" t="s">
        <v>84</v>
      </c>
      <c r="J4" s="33" t="s">
        <v>43</v>
      </c>
      <c r="K4" s="33" t="s">
        <v>85</v>
      </c>
      <c r="L4" s="33" t="s">
        <v>86</v>
      </c>
    </row>
    <row r="5" spans="2:12" ht="23.25" customHeight="1" thickBot="1">
      <c r="B5" s="40" t="s">
        <v>36</v>
      </c>
      <c r="C5" s="41"/>
      <c r="D5" s="41"/>
      <c r="E5" s="12">
        <f>2.05*J5*12+J5*2*2.05+2.05*4*J5</f>
        <v>32479.379999999997</v>
      </c>
      <c r="H5" s="1">
        <v>60</v>
      </c>
      <c r="I5" s="1">
        <v>2550.5</v>
      </c>
      <c r="J5" s="1">
        <v>880.2</v>
      </c>
      <c r="K5" s="1">
        <f>J5</f>
        <v>880.2</v>
      </c>
      <c r="L5" s="2">
        <v>56</v>
      </c>
    </row>
    <row r="6" spans="2:12" ht="36" customHeight="1">
      <c r="B6" s="40" t="s">
        <v>31</v>
      </c>
      <c r="C6" s="41"/>
      <c r="D6" s="41"/>
      <c r="E6" s="12">
        <f>(I5*2.05*2)</f>
        <v>10457.05</v>
      </c>
      <c r="H6" s="19"/>
      <c r="I6" s="19"/>
      <c r="J6" s="19"/>
      <c r="K6" s="19"/>
      <c r="L6" s="19"/>
    </row>
    <row r="7" spans="2:5" ht="12" customHeight="1">
      <c r="B7" s="40" t="s">
        <v>32</v>
      </c>
      <c r="C7" s="41"/>
      <c r="D7" s="41"/>
      <c r="E7" s="12">
        <f>I5*2.05*2</f>
        <v>10457.05</v>
      </c>
    </row>
    <row r="8" spans="2:5" ht="12" customHeight="1" hidden="1">
      <c r="B8" s="40" t="s">
        <v>33</v>
      </c>
      <c r="C8" s="41"/>
      <c r="D8" s="41"/>
      <c r="E8" s="12"/>
    </row>
    <row r="9" spans="2:5" ht="25.5" customHeight="1">
      <c r="B9" s="40" t="s">
        <v>34</v>
      </c>
      <c r="C9" s="41"/>
      <c r="D9" s="41"/>
      <c r="E9" s="12">
        <f>(3*121.53*2*I5/1000)*3</f>
        <v>5579.32077</v>
      </c>
    </row>
    <row r="10" spans="2:5" ht="12" customHeight="1">
      <c r="B10" s="40" t="s">
        <v>16</v>
      </c>
      <c r="C10" s="41"/>
      <c r="D10" s="41"/>
      <c r="E10" s="12">
        <f>12*I5*0.76</f>
        <v>23260.56</v>
      </c>
    </row>
    <row r="11" spans="2:5" ht="12" customHeight="1">
      <c r="B11" s="40" t="s">
        <v>18</v>
      </c>
      <c r="C11" s="41"/>
      <c r="D11" s="41"/>
      <c r="E11" s="12">
        <f>12*I5*4.53</f>
        <v>138645.18000000002</v>
      </c>
    </row>
    <row r="12" spans="2:5" ht="12" customHeight="1">
      <c r="B12" s="40" t="s">
        <v>19</v>
      </c>
      <c r="C12" s="41"/>
      <c r="D12" s="41"/>
      <c r="E12" s="12">
        <f>1*L5*286.7</f>
        <v>16055.199999999999</v>
      </c>
    </row>
    <row r="13" spans="2:5" ht="12" customHeight="1">
      <c r="B13" s="40" t="s">
        <v>17</v>
      </c>
      <c r="C13" s="41"/>
      <c r="D13" s="41"/>
      <c r="E13" s="12">
        <f>12*I5*0.54</f>
        <v>16527.24</v>
      </c>
    </row>
    <row r="14" spans="2:5" ht="12" customHeight="1">
      <c r="B14" s="42" t="s">
        <v>22</v>
      </c>
      <c r="C14" s="43"/>
      <c r="D14" s="43"/>
      <c r="E14" s="12">
        <v>15000</v>
      </c>
    </row>
    <row r="15" spans="2:5" ht="6" customHeight="1">
      <c r="B15" s="44" t="s">
        <v>21</v>
      </c>
      <c r="C15" s="45"/>
      <c r="D15" s="45"/>
      <c r="E15" s="48">
        <f>12*I5*0.82</f>
        <v>25096.92</v>
      </c>
    </row>
    <row r="16" spans="2:5" ht="6" customHeight="1">
      <c r="B16" s="46"/>
      <c r="C16" s="47"/>
      <c r="D16" s="47"/>
      <c r="E16" s="48"/>
    </row>
    <row r="17" spans="2:5" ht="6" customHeight="1">
      <c r="B17" s="44" t="s">
        <v>35</v>
      </c>
      <c r="C17" s="45"/>
      <c r="D17" s="45"/>
      <c r="E17" s="48">
        <f>12*I5*1.63</f>
        <v>49887.78</v>
      </c>
    </row>
    <row r="18" spans="2:5" ht="6" customHeight="1">
      <c r="B18" s="46"/>
      <c r="C18" s="47"/>
      <c r="D18" s="47"/>
      <c r="E18" s="48"/>
    </row>
    <row r="19" spans="2:5" s="15" customFormat="1" ht="12" customHeight="1">
      <c r="B19" s="49" t="s">
        <v>42</v>
      </c>
      <c r="C19" s="50"/>
      <c r="D19" s="50"/>
      <c r="E19" s="16">
        <f>583.28</f>
        <v>583.28</v>
      </c>
    </row>
    <row r="20" spans="2:5" ht="12" customHeight="1">
      <c r="B20" s="49" t="s">
        <v>37</v>
      </c>
      <c r="C20" s="50"/>
      <c r="D20" s="50"/>
      <c r="E20" s="5">
        <f>12*I5*0.37</f>
        <v>11324.22</v>
      </c>
    </row>
    <row r="21" spans="2:5" ht="12" customHeight="1">
      <c r="B21" s="49" t="s">
        <v>38</v>
      </c>
      <c r="C21" s="50"/>
      <c r="D21" s="50"/>
      <c r="E21" s="5">
        <f>H5*2*70%*2*137.35*0.38</f>
        <v>8768.423999999999</v>
      </c>
    </row>
    <row r="22" spans="2:5" ht="12" customHeight="1">
      <c r="B22" s="51" t="s">
        <v>39</v>
      </c>
      <c r="C22" s="51"/>
      <c r="D22" s="51"/>
      <c r="E22" s="20">
        <f>H5*70%*2*137.35*0.38</f>
        <v>4384.2119999999995</v>
      </c>
    </row>
    <row r="23" spans="2:5" ht="12" customHeight="1">
      <c r="B23" s="51" t="s">
        <v>40</v>
      </c>
      <c r="C23" s="52"/>
      <c r="D23" s="52"/>
      <c r="E23" s="30">
        <f>68.68*10</f>
        <v>686.8000000000001</v>
      </c>
    </row>
    <row r="24" spans="2:8" ht="12" customHeight="1">
      <c r="B24" s="51" t="s">
        <v>4</v>
      </c>
      <c r="C24" s="52"/>
      <c r="D24" s="52"/>
      <c r="E24" s="30">
        <f>68.68*28</f>
        <v>1923.0400000000002</v>
      </c>
      <c r="H24" s="15"/>
    </row>
    <row r="25" spans="2:8" ht="12" customHeight="1">
      <c r="B25" s="51" t="s">
        <v>41</v>
      </c>
      <c r="C25" s="52"/>
      <c r="D25" s="52"/>
      <c r="E25" s="30">
        <f>68.68*11</f>
        <v>755.48</v>
      </c>
      <c r="H25" s="15"/>
    </row>
    <row r="26" spans="2:5" s="17" customFormat="1" ht="12" customHeight="1">
      <c r="B26" s="54" t="s">
        <v>47</v>
      </c>
      <c r="C26" s="54"/>
      <c r="D26" s="54"/>
      <c r="E26" s="31">
        <v>26358.31</v>
      </c>
    </row>
    <row r="27" spans="2:5" s="15" customFormat="1" ht="11.25" customHeight="1">
      <c r="B27" s="51" t="s">
        <v>15</v>
      </c>
      <c r="C27" s="52"/>
      <c r="D27" s="52"/>
      <c r="E27" s="30">
        <f>2*цены!E37</f>
        <v>2570.44</v>
      </c>
    </row>
    <row r="28" spans="2:5" s="15" customFormat="1" ht="12" customHeight="1">
      <c r="B28" s="51" t="s">
        <v>14</v>
      </c>
      <c r="C28" s="52"/>
      <c r="D28" s="52"/>
      <c r="E28" s="30">
        <f>2*цены!E28</f>
        <v>1258.04</v>
      </c>
    </row>
    <row r="29" spans="2:5" ht="12" customHeight="1">
      <c r="B29" s="51" t="s">
        <v>5</v>
      </c>
      <c r="C29" s="52"/>
      <c r="D29" s="52"/>
      <c r="E29" s="30">
        <f>2*цены!E29</f>
        <v>1457.4</v>
      </c>
    </row>
    <row r="30" spans="2:5" ht="12" customHeight="1">
      <c r="B30" s="51" t="s">
        <v>20</v>
      </c>
      <c r="C30" s="52"/>
      <c r="D30" s="52"/>
      <c r="E30" s="30">
        <f>цены!E31*8</f>
        <v>7260.8</v>
      </c>
    </row>
    <row r="31" spans="2:5" ht="12" customHeight="1">
      <c r="B31" s="51" t="s">
        <v>3</v>
      </c>
      <c r="C31" s="52"/>
      <c r="D31" s="52"/>
      <c r="E31" s="30">
        <f>2*цены!E40</f>
        <v>964.76</v>
      </c>
    </row>
    <row r="32" spans="2:5" s="18" customFormat="1" ht="12" customHeight="1">
      <c r="B32" s="51" t="s">
        <v>10</v>
      </c>
      <c r="C32" s="51"/>
      <c r="D32" s="51"/>
      <c r="E32" s="30">
        <f>25.43*57*2+20*25.43+52*25.43+5000</f>
        <v>9729.98</v>
      </c>
    </row>
    <row r="33" spans="2:5" s="18" customFormat="1" ht="11.25" customHeight="1">
      <c r="B33" s="51" t="s">
        <v>76</v>
      </c>
      <c r="C33" s="52"/>
      <c r="D33" s="52"/>
      <c r="E33" s="21">
        <f>596.29*1.98*5</f>
        <v>5903.271</v>
      </c>
    </row>
    <row r="34" spans="2:5" s="18" customFormat="1" ht="12" customHeight="1">
      <c r="B34" s="51" t="s">
        <v>77</v>
      </c>
      <c r="C34" s="51"/>
      <c r="D34" s="51"/>
      <c r="E34" s="30">
        <v>657.46</v>
      </c>
    </row>
    <row r="35" spans="2:5" s="18" customFormat="1" ht="12" customHeight="1">
      <c r="B35" s="51" t="s">
        <v>78</v>
      </c>
      <c r="C35" s="51"/>
      <c r="D35" s="51"/>
      <c r="E35" s="30">
        <v>5665.25</v>
      </c>
    </row>
    <row r="36" spans="2:5" s="18" customFormat="1" ht="12" customHeight="1">
      <c r="B36" s="51" t="s">
        <v>9</v>
      </c>
      <c r="C36" s="51"/>
      <c r="D36" s="51"/>
      <c r="E36" s="30">
        <f>1540*1</f>
        <v>1540</v>
      </c>
    </row>
    <row r="37" spans="2:5" ht="12" customHeight="1">
      <c r="B37" s="51" t="s">
        <v>79</v>
      </c>
      <c r="C37" s="52"/>
      <c r="D37" s="52"/>
      <c r="E37" s="30">
        <v>27887.97</v>
      </c>
    </row>
    <row r="38" ht="15">
      <c r="E38" s="11">
        <f>SUM(E5:E37)</f>
        <v>463124.81776999997</v>
      </c>
    </row>
    <row r="39" spans="3:5" ht="12" customHeight="1">
      <c r="C39" s="10" t="s">
        <v>81</v>
      </c>
      <c r="D39" s="57">
        <f>'[2]Лист2'!$D$51</f>
        <v>468564.7299999999</v>
      </c>
      <c r="E39" s="58"/>
    </row>
    <row r="40" spans="3:5" ht="12" customHeight="1">
      <c r="C40" s="10" t="s">
        <v>8</v>
      </c>
      <c r="D40" s="55">
        <f>'[2]Лист2'!$E$51</f>
        <v>473441.14</v>
      </c>
      <c r="E40" s="56"/>
    </row>
    <row r="41" spans="3:5" ht="12" customHeight="1">
      <c r="C41" s="10" t="s">
        <v>80</v>
      </c>
      <c r="D41" s="6"/>
      <c r="E41" s="4">
        <f>E38*1.18</f>
        <v>546487.2849685999</v>
      </c>
    </row>
    <row r="42" spans="3:5" ht="238.5" customHeight="1">
      <c r="C42" s="10"/>
      <c r="D42" s="7"/>
      <c r="E42" s="9"/>
    </row>
  </sheetData>
  <sheetProtection password="CCE3" sheet="1" objects="1" scenarios="1" selectLockedCells="1" selectUnlockedCells="1"/>
  <mergeCells count="40">
    <mergeCell ref="B37:D37"/>
    <mergeCell ref="D40:E40"/>
    <mergeCell ref="D39:E39"/>
    <mergeCell ref="B30:D30"/>
    <mergeCell ref="B31:D31"/>
    <mergeCell ref="B32:D32"/>
    <mergeCell ref="B27:D27"/>
    <mergeCell ref="B29:D29"/>
    <mergeCell ref="H3:L3"/>
    <mergeCell ref="B26:D26"/>
    <mergeCell ref="B35:D35"/>
    <mergeCell ref="B36:D36"/>
    <mergeCell ref="B20:D20"/>
    <mergeCell ref="B19:D19"/>
    <mergeCell ref="B21:D21"/>
    <mergeCell ref="B22:D22"/>
    <mergeCell ref="B33:D33"/>
    <mergeCell ref="B34:D34"/>
    <mergeCell ref="B23:D23"/>
    <mergeCell ref="B28:D28"/>
    <mergeCell ref="B24:D24"/>
    <mergeCell ref="B25:D25"/>
    <mergeCell ref="B13:D13"/>
    <mergeCell ref="B14:D14"/>
    <mergeCell ref="B15:D16"/>
    <mergeCell ref="E15:E16"/>
    <mergeCell ref="B17:D18"/>
    <mergeCell ref="E17:E18"/>
    <mergeCell ref="B7:D7"/>
    <mergeCell ref="B8:D8"/>
    <mergeCell ref="B9:D9"/>
    <mergeCell ref="B10:D10"/>
    <mergeCell ref="B11:D11"/>
    <mergeCell ref="B12:D12"/>
    <mergeCell ref="A1:G1"/>
    <mergeCell ref="B2:D2"/>
    <mergeCell ref="B3:D3"/>
    <mergeCell ref="B4:E4"/>
    <mergeCell ref="B5:D5"/>
    <mergeCell ref="B6:D6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B10" sqref="B10:D10"/>
    </sheetView>
  </sheetViews>
  <sheetFormatPr defaultColWidth="9.140625" defaultRowHeight="15"/>
  <cols>
    <col min="1" max="3" width="9.140625" style="25" customWidth="1"/>
    <col min="4" max="4" width="22.7109375" style="25" customWidth="1"/>
    <col min="5" max="5" width="11.421875" style="25" bestFit="1" customWidth="1"/>
    <col min="6" max="16384" width="9.140625" style="25" customWidth="1"/>
  </cols>
  <sheetData>
    <row r="1" spans="2:5" s="22" customFormat="1" ht="37.5" customHeight="1">
      <c r="B1" s="59" t="s">
        <v>36</v>
      </c>
      <c r="C1" s="59"/>
      <c r="D1" s="59"/>
      <c r="E1" s="22">
        <v>2.05</v>
      </c>
    </row>
    <row r="2" spans="2:5" s="22" customFormat="1" ht="46.5" customHeight="1">
      <c r="B2" s="59" t="s">
        <v>31</v>
      </c>
      <c r="C2" s="59"/>
      <c r="D2" s="59"/>
      <c r="E2" s="22">
        <v>2.05</v>
      </c>
    </row>
    <row r="3" spans="2:5" s="22" customFormat="1" ht="12" customHeight="1">
      <c r="B3" s="59" t="s">
        <v>32</v>
      </c>
      <c r="C3" s="59"/>
      <c r="D3" s="59"/>
      <c r="E3" s="22">
        <v>2.05</v>
      </c>
    </row>
    <row r="4" spans="2:5" s="22" customFormat="1" ht="22.5" customHeight="1">
      <c r="B4" s="59" t="s">
        <v>34</v>
      </c>
      <c r="C4" s="59"/>
      <c r="D4" s="59"/>
      <c r="E4" s="23">
        <v>121.53</v>
      </c>
    </row>
    <row r="5" spans="2:5" s="22" customFormat="1" ht="12" customHeight="1">
      <c r="B5" s="59" t="s">
        <v>16</v>
      </c>
      <c r="C5" s="59"/>
      <c r="D5" s="59"/>
      <c r="E5" s="23">
        <v>0.76</v>
      </c>
    </row>
    <row r="6" spans="2:5" s="22" customFormat="1" ht="12" customHeight="1">
      <c r="B6" s="59" t="s">
        <v>18</v>
      </c>
      <c r="C6" s="59"/>
      <c r="D6" s="59"/>
      <c r="E6" s="23">
        <v>4.53</v>
      </c>
    </row>
    <row r="7" spans="2:5" s="22" customFormat="1" ht="12" customHeight="1">
      <c r="B7" s="59" t="s">
        <v>19</v>
      </c>
      <c r="C7" s="59"/>
      <c r="D7" s="59"/>
      <c r="E7" s="23">
        <v>286.7</v>
      </c>
    </row>
    <row r="8" spans="2:5" s="22" customFormat="1" ht="22.5" customHeight="1">
      <c r="B8" s="59" t="s">
        <v>37</v>
      </c>
      <c r="C8" s="59"/>
      <c r="D8" s="59"/>
      <c r="E8" s="23">
        <v>0.37</v>
      </c>
    </row>
    <row r="9" spans="2:5" s="22" customFormat="1" ht="12" customHeight="1">
      <c r="B9" s="59" t="s">
        <v>17</v>
      </c>
      <c r="C9" s="59"/>
      <c r="D9" s="59"/>
      <c r="E9" s="23">
        <v>0.54</v>
      </c>
    </row>
    <row r="10" spans="2:5" s="22" customFormat="1" ht="12" customHeight="1">
      <c r="B10" s="59"/>
      <c r="C10" s="59"/>
      <c r="D10" s="59"/>
      <c r="E10" s="23"/>
    </row>
    <row r="11" spans="2:5" s="22" customFormat="1" ht="12" customHeight="1">
      <c r="B11" s="59"/>
      <c r="C11" s="59"/>
      <c r="D11" s="59"/>
      <c r="E11" s="23"/>
    </row>
    <row r="12" ht="15">
      <c r="B12" s="24" t="s">
        <v>52</v>
      </c>
    </row>
    <row r="13" spans="2:5" s="22" customFormat="1" ht="12" customHeight="1">
      <c r="B13" s="59" t="s">
        <v>6</v>
      </c>
      <c r="C13" s="59"/>
      <c r="D13" s="59"/>
      <c r="E13" s="26">
        <f>80.14</f>
        <v>80.14</v>
      </c>
    </row>
    <row r="14" spans="2:5" s="22" customFormat="1" ht="12" customHeight="1">
      <c r="B14" s="59" t="s">
        <v>53</v>
      </c>
      <c r="C14" s="59"/>
      <c r="D14" s="59"/>
      <c r="E14" s="26">
        <f>1271+428.51</f>
        <v>1699.51</v>
      </c>
    </row>
    <row r="15" spans="2:5" s="22" customFormat="1" ht="12" customHeight="1">
      <c r="B15" s="59" t="s">
        <v>48</v>
      </c>
      <c r="C15" s="59"/>
      <c r="D15" s="59"/>
      <c r="E15" s="23">
        <v>141.22</v>
      </c>
    </row>
    <row r="16" spans="2:5" s="22" customFormat="1" ht="12" customHeight="1">
      <c r="B16" s="59" t="s">
        <v>49</v>
      </c>
      <c r="C16" s="59"/>
      <c r="D16" s="59"/>
      <c r="E16" s="23">
        <v>160.58</v>
      </c>
    </row>
    <row r="17" spans="2:5" s="22" customFormat="1" ht="12" customHeight="1">
      <c r="B17" s="59" t="s">
        <v>50</v>
      </c>
      <c r="C17" s="59"/>
      <c r="D17" s="59"/>
      <c r="E17" s="23">
        <v>50</v>
      </c>
    </row>
    <row r="18" spans="2:5" s="22" customFormat="1" ht="12" customHeight="1">
      <c r="B18" s="59" t="s">
        <v>51</v>
      </c>
      <c r="C18" s="59"/>
      <c r="D18" s="59"/>
      <c r="E18" s="23">
        <v>558.75</v>
      </c>
    </row>
    <row r="19" spans="2:5" s="22" customFormat="1" ht="12" customHeight="1">
      <c r="B19" s="59" t="s">
        <v>11</v>
      </c>
      <c r="C19" s="59"/>
      <c r="D19" s="59"/>
      <c r="E19" s="23">
        <v>112</v>
      </c>
    </row>
    <row r="20" spans="2:5" s="22" customFormat="1" ht="12" customHeight="1">
      <c r="B20" s="59" t="s">
        <v>11</v>
      </c>
      <c r="C20" s="59"/>
      <c r="D20" s="59"/>
      <c r="E20" s="23">
        <v>112</v>
      </c>
    </row>
    <row r="21" spans="2:5" s="22" customFormat="1" ht="12" customHeight="1">
      <c r="B21" s="59" t="s">
        <v>64</v>
      </c>
      <c r="C21" s="59"/>
      <c r="D21" s="59"/>
      <c r="E21" s="23">
        <v>731.09</v>
      </c>
    </row>
    <row r="22" spans="2:5" s="22" customFormat="1" ht="36" customHeight="1">
      <c r="B22" s="59" t="s">
        <v>65</v>
      </c>
      <c r="C22" s="59"/>
      <c r="D22" s="59"/>
      <c r="E22" s="23">
        <v>542.01</v>
      </c>
    </row>
    <row r="23" spans="2:5" s="22" customFormat="1" ht="12" customHeight="1">
      <c r="B23" s="59" t="s">
        <v>25</v>
      </c>
      <c r="C23" s="59"/>
      <c r="D23" s="59"/>
      <c r="E23" s="23">
        <v>3820</v>
      </c>
    </row>
    <row r="24" spans="2:5" s="22" customFormat="1" ht="12" customHeight="1">
      <c r="B24" s="59" t="s">
        <v>66</v>
      </c>
      <c r="C24" s="59"/>
      <c r="D24" s="59"/>
      <c r="E24" s="23">
        <v>556.16</v>
      </c>
    </row>
    <row r="25" spans="2:5" s="22" customFormat="1" ht="12" customHeight="1">
      <c r="B25" s="59" t="s">
        <v>74</v>
      </c>
      <c r="C25" s="59"/>
      <c r="D25" s="59"/>
      <c r="E25" s="23">
        <v>580.1</v>
      </c>
    </row>
    <row r="26" spans="2:5" s="22" customFormat="1" ht="12" customHeight="1">
      <c r="B26" s="27"/>
      <c r="C26" s="27"/>
      <c r="D26" s="27"/>
      <c r="E26" s="23"/>
    </row>
    <row r="27" spans="2:5" s="22" customFormat="1" ht="25.5" customHeight="1">
      <c r="B27" s="59" t="s">
        <v>27</v>
      </c>
      <c r="C27" s="59"/>
      <c r="D27" s="59"/>
      <c r="E27" s="23">
        <v>577.18</v>
      </c>
    </row>
    <row r="28" spans="2:5" s="22" customFormat="1" ht="24.75" customHeight="1">
      <c r="B28" s="59" t="s">
        <v>14</v>
      </c>
      <c r="C28" s="59"/>
      <c r="D28" s="59"/>
      <c r="E28" s="23">
        <v>629.02</v>
      </c>
    </row>
    <row r="29" spans="2:5" s="22" customFormat="1" ht="24.75" customHeight="1">
      <c r="B29" s="59" t="s">
        <v>5</v>
      </c>
      <c r="C29" s="59"/>
      <c r="D29" s="59"/>
      <c r="E29" s="23">
        <v>728.7</v>
      </c>
    </row>
    <row r="30" spans="2:5" s="22" customFormat="1" ht="24.75" customHeight="1">
      <c r="B30" s="59" t="s">
        <v>54</v>
      </c>
      <c r="C30" s="59"/>
      <c r="D30" s="59"/>
      <c r="E30" s="23">
        <v>783.57</v>
      </c>
    </row>
    <row r="31" spans="2:5" s="22" customFormat="1" ht="24.75" customHeight="1">
      <c r="B31" s="59" t="s">
        <v>20</v>
      </c>
      <c r="C31" s="59"/>
      <c r="D31" s="59"/>
      <c r="E31" s="23">
        <v>907.6</v>
      </c>
    </row>
    <row r="32" spans="2:5" s="22" customFormat="1" ht="24.75" customHeight="1">
      <c r="B32" s="59" t="s">
        <v>24</v>
      </c>
      <c r="C32" s="59"/>
      <c r="D32" s="59"/>
      <c r="E32" s="23">
        <v>1098.59</v>
      </c>
    </row>
    <row r="33" spans="2:5" s="22" customFormat="1" ht="24.75" customHeight="1">
      <c r="B33" s="59" t="s">
        <v>28</v>
      </c>
      <c r="C33" s="59"/>
      <c r="D33" s="59"/>
      <c r="E33" s="23">
        <v>1917.18</v>
      </c>
    </row>
    <row r="34" spans="2:5" s="22" customFormat="1" ht="24.75" customHeight="1">
      <c r="B34" s="59" t="s">
        <v>55</v>
      </c>
      <c r="C34" s="59"/>
      <c r="D34" s="59"/>
      <c r="E34" s="23">
        <f>E33</f>
        <v>1917.18</v>
      </c>
    </row>
    <row r="35" spans="2:5" s="22" customFormat="1" ht="12" customHeight="1">
      <c r="B35" s="59"/>
      <c r="C35" s="59"/>
      <c r="D35" s="59"/>
      <c r="E35" s="23"/>
    </row>
    <row r="36" spans="2:5" s="22" customFormat="1" ht="12" customHeight="1">
      <c r="B36" s="59"/>
      <c r="C36" s="59"/>
      <c r="D36" s="59"/>
      <c r="E36" s="23"/>
    </row>
    <row r="37" spans="2:5" s="22" customFormat="1" ht="42" customHeight="1">
      <c r="B37" s="59" t="s">
        <v>15</v>
      </c>
      <c r="C37" s="59"/>
      <c r="D37" s="59"/>
      <c r="E37" s="23">
        <v>1285.22</v>
      </c>
    </row>
    <row r="38" spans="2:5" s="22" customFormat="1" ht="24.75" customHeight="1">
      <c r="B38" s="59" t="s">
        <v>7</v>
      </c>
      <c r="C38" s="59"/>
      <c r="D38" s="59"/>
      <c r="E38" s="23">
        <v>223.42</v>
      </c>
    </row>
    <row r="39" spans="2:5" s="22" customFormat="1" ht="24.75" customHeight="1">
      <c r="B39" s="28"/>
      <c r="C39" s="28"/>
      <c r="D39" s="28"/>
      <c r="E39" s="23"/>
    </row>
    <row r="40" spans="2:5" s="22" customFormat="1" ht="22.5" customHeight="1">
      <c r="B40" s="59" t="s">
        <v>3</v>
      </c>
      <c r="C40" s="59"/>
      <c r="D40" s="59"/>
      <c r="E40" s="23">
        <v>482.38</v>
      </c>
    </row>
    <row r="41" spans="2:5" s="22" customFormat="1" ht="22.5" customHeight="1">
      <c r="B41" s="28"/>
      <c r="C41" s="28"/>
      <c r="D41" s="28"/>
      <c r="E41" s="23"/>
    </row>
    <row r="42" spans="2:5" s="22" customFormat="1" ht="37.5" customHeight="1">
      <c r="B42" s="59" t="s">
        <v>26</v>
      </c>
      <c r="C42" s="59"/>
      <c r="D42" s="59"/>
      <c r="E42" s="23">
        <v>1541.75</v>
      </c>
    </row>
    <row r="43" spans="2:5" s="22" customFormat="1" ht="37.5" customHeight="1">
      <c r="B43" s="59" t="s">
        <v>2</v>
      </c>
      <c r="C43" s="59"/>
      <c r="D43" s="59"/>
      <c r="E43" s="23">
        <v>1730.92</v>
      </c>
    </row>
    <row r="44" spans="2:5" s="22" customFormat="1" ht="37.5" customHeight="1">
      <c r="B44" s="59" t="s">
        <v>23</v>
      </c>
      <c r="C44" s="59"/>
      <c r="D44" s="59"/>
      <c r="E44" s="23">
        <v>2554.33</v>
      </c>
    </row>
    <row r="45" spans="2:5" s="22" customFormat="1" ht="37.5" customHeight="1">
      <c r="B45" s="59" t="s">
        <v>57</v>
      </c>
      <c r="C45" s="59"/>
      <c r="D45" s="59"/>
      <c r="E45" s="23">
        <v>2623.43</v>
      </c>
    </row>
    <row r="46" spans="2:5" s="22" customFormat="1" ht="37.5" customHeight="1">
      <c r="B46" s="59" t="s">
        <v>56</v>
      </c>
      <c r="C46" s="59"/>
      <c r="D46" s="59"/>
      <c r="E46" s="23">
        <v>2719.26</v>
      </c>
    </row>
    <row r="47" spans="2:5" s="22" customFormat="1" ht="14.25" customHeight="1">
      <c r="B47" s="59" t="s">
        <v>58</v>
      </c>
      <c r="C47" s="59"/>
      <c r="D47" s="59"/>
      <c r="E47" s="23">
        <v>2096.57</v>
      </c>
    </row>
    <row r="48" spans="2:5" s="22" customFormat="1" ht="15">
      <c r="B48" s="59" t="s">
        <v>59</v>
      </c>
      <c r="C48" s="59"/>
      <c r="D48" s="59"/>
      <c r="E48" s="23">
        <f>E54*2</f>
        <v>1441.68</v>
      </c>
    </row>
    <row r="49" spans="2:5" s="22" customFormat="1" ht="15">
      <c r="B49" s="59" t="s">
        <v>60</v>
      </c>
      <c r="C49" s="59"/>
      <c r="D49" s="59"/>
      <c r="E49" s="23">
        <f>E54+E55</f>
        <v>1613.3200000000002</v>
      </c>
    </row>
    <row r="50" spans="2:5" s="22" customFormat="1" ht="14.25" customHeight="1">
      <c r="B50" s="59" t="s">
        <v>29</v>
      </c>
      <c r="C50" s="59"/>
      <c r="D50" s="59"/>
      <c r="E50" s="23">
        <f>E54+E56</f>
        <v>1719.76</v>
      </c>
    </row>
    <row r="51" spans="2:5" s="22" customFormat="1" ht="14.25" customHeight="1">
      <c r="B51" s="59" t="s">
        <v>44</v>
      </c>
      <c r="C51" s="59"/>
      <c r="D51" s="59"/>
      <c r="E51" s="23">
        <f>E54+E57</f>
        <v>1761.5619003228362</v>
      </c>
    </row>
    <row r="52" spans="2:5" s="22" customFormat="1" ht="14.25" customHeight="1">
      <c r="B52" s="59" t="s">
        <v>75</v>
      </c>
      <c r="C52" s="59"/>
      <c r="D52" s="59"/>
      <c r="E52" s="23">
        <v>2540</v>
      </c>
    </row>
    <row r="53" spans="2:5" s="22" customFormat="1" ht="12" customHeight="1">
      <c r="B53" s="59"/>
      <c r="C53" s="59"/>
      <c r="D53" s="59"/>
      <c r="E53" s="23"/>
    </row>
    <row r="54" spans="2:5" s="22" customFormat="1" ht="15">
      <c r="B54" s="59" t="s">
        <v>67</v>
      </c>
      <c r="C54" s="59"/>
      <c r="D54" s="59"/>
      <c r="E54" s="23">
        <v>720.84</v>
      </c>
    </row>
    <row r="55" spans="2:5" s="22" customFormat="1" ht="15" customHeight="1">
      <c r="B55" s="59" t="s">
        <v>68</v>
      </c>
      <c r="C55" s="59"/>
      <c r="D55" s="59"/>
      <c r="E55" s="23">
        <v>892.48</v>
      </c>
    </row>
    <row r="56" spans="2:5" s="22" customFormat="1" ht="14.25" customHeight="1">
      <c r="B56" s="59" t="s">
        <v>69</v>
      </c>
      <c r="C56" s="59"/>
      <c r="D56" s="59"/>
      <c r="E56" s="23">
        <v>998.92</v>
      </c>
    </row>
    <row r="57" spans="2:5" s="22" customFormat="1" ht="14.25" customHeight="1">
      <c r="B57" s="59" t="s">
        <v>70</v>
      </c>
      <c r="C57" s="59"/>
      <c r="D57" s="59"/>
      <c r="E57" s="8">
        <f>'[1]2017 год'!$J$166</f>
        <v>1040.7219003228363</v>
      </c>
    </row>
    <row r="58" spans="2:6" s="22" customFormat="1" ht="15" customHeight="1">
      <c r="B58" s="59" t="s">
        <v>71</v>
      </c>
      <c r="C58" s="59"/>
      <c r="D58" s="59"/>
      <c r="E58" s="8">
        <f>'[1]2017 год'!$J$177</f>
        <v>1423.8940268246333</v>
      </c>
      <c r="F58" s="29"/>
    </row>
    <row r="59" spans="2:5" s="22" customFormat="1" ht="15" customHeight="1">
      <c r="B59" s="59"/>
      <c r="C59" s="59"/>
      <c r="D59" s="59"/>
      <c r="E59" s="8"/>
    </row>
    <row r="60" spans="2:6" s="22" customFormat="1" ht="15" customHeight="1">
      <c r="B60" s="59" t="s">
        <v>72</v>
      </c>
      <c r="C60" s="59"/>
      <c r="D60" s="59"/>
      <c r="E60" s="8">
        <f>'[1]2017 год'!$J$189</f>
        <v>7669.393914751781</v>
      </c>
      <c r="F60" s="29"/>
    </row>
    <row r="61" spans="2:5" s="22" customFormat="1" ht="15" customHeight="1">
      <c r="B61" s="59" t="s">
        <v>73</v>
      </c>
      <c r="C61" s="59"/>
      <c r="D61" s="59"/>
      <c r="E61" s="8">
        <f>'[1]2017 год'!$J$201</f>
        <v>11278.410667718827</v>
      </c>
    </row>
    <row r="62" spans="2:5" s="22" customFormat="1" ht="14.25" customHeight="1">
      <c r="B62" s="28"/>
      <c r="C62" s="28"/>
      <c r="D62" s="28"/>
      <c r="E62" s="23"/>
    </row>
    <row r="63" spans="2:5" s="22" customFormat="1" ht="12" customHeight="1">
      <c r="B63" s="59" t="s">
        <v>61</v>
      </c>
      <c r="C63" s="59"/>
      <c r="D63" s="59"/>
      <c r="E63" s="23">
        <v>68.68</v>
      </c>
    </row>
    <row r="64" spans="2:5" s="22" customFormat="1" ht="12" customHeight="1">
      <c r="B64" s="59"/>
      <c r="C64" s="59"/>
      <c r="D64" s="59"/>
      <c r="E64" s="23"/>
    </row>
    <row r="65" spans="2:5" s="22" customFormat="1" ht="22.5" customHeight="1">
      <c r="B65" s="59" t="s">
        <v>13</v>
      </c>
      <c r="C65" s="59"/>
      <c r="D65" s="59"/>
      <c r="E65" s="23">
        <v>565.23</v>
      </c>
    </row>
    <row r="66" spans="2:5" s="22" customFormat="1" ht="23.25" customHeight="1">
      <c r="B66" s="59" t="s">
        <v>12</v>
      </c>
      <c r="C66" s="59"/>
      <c r="D66" s="59"/>
      <c r="E66" s="23">
        <v>283.85</v>
      </c>
    </row>
    <row r="67" spans="2:5" s="22" customFormat="1" ht="40.5" customHeight="1">
      <c r="B67" s="59" t="s">
        <v>62</v>
      </c>
      <c r="C67" s="59"/>
      <c r="D67" s="59"/>
      <c r="E67" s="23">
        <v>1396.29</v>
      </c>
    </row>
    <row r="68" spans="2:5" s="22" customFormat="1" ht="27" customHeight="1">
      <c r="B68" s="59" t="s">
        <v>63</v>
      </c>
      <c r="C68" s="59"/>
      <c r="D68" s="59"/>
      <c r="E68" s="23">
        <v>517.87</v>
      </c>
    </row>
  </sheetData>
  <sheetProtection password="C657" sheet="1"/>
  <mergeCells count="63"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  <mergeCell ref="B43:D43"/>
    <mergeCell ref="B44:D44"/>
    <mergeCell ref="B45:D45"/>
    <mergeCell ref="B46:D46"/>
    <mergeCell ref="B47:D47"/>
    <mergeCell ref="B48:D48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20:D20"/>
    <mergeCell ref="B13:D13"/>
    <mergeCell ref="B15:D15"/>
    <mergeCell ref="B16:D16"/>
    <mergeCell ref="B17:D17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2019-10-29T04:55:18Z</dcterms:modified>
  <cp:category/>
  <cp:version/>
  <cp:contentType/>
  <cp:contentStatus/>
</cp:coreProperties>
</file>