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<sst xmlns="http://schemas.openxmlformats.org/spreadsheetml/2006/main" count="54" uniqueCount="53">
  <si>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</si>
  <si>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</si>
  <si>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</si>
  <si>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</si>
  <si>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</si>
  <si>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</si>
  <si>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</si>
  <si>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</si>
  <si>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</si>
  <si>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</si>
  <si>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</si>
  <si>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</si>
  <si>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</si>
  <si>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</si>
  <si>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</si>
  <si>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</si>
  <si>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</si>
  <si>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</si>
  <si>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</si>
  <si>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</si>
  <si>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</si>
  <si>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</si>
  <si>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</si>
  <si>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</si>
  <si>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</si>
  <si>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</si>
  <si>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r>
      <rPr>
        <b/>
        <sz val="9"/>
        <color indexed="8"/>
        <rFont val="Arial"/>
        <family val="2"/>
      </rPr>
      <t>Адрес дома: 9-е ЯНВАРЯ, 6а</t>
    </r>
    <r>
      <rPr>
        <sz val="9"/>
        <color indexed="8"/>
        <rFont val="Arial"/>
        <family val="2"/>
      </rPr>
      <t xml:space="preserve"> </t>
    </r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</si>
  <si>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</si>
  <si>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</si>
  <si>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</si>
  <si>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</si>
  <si>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</si>
  <si>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</si>
  <si>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</si>
  <si>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</si>
  <si>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</si>
  <si>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Начислено по дому:</t>
  </si>
  <si>
    <t>Отчет о работах, выполненных за период с Января 2019 г. по Декабрь 2019 г.</t>
  </si>
  <si>
    <t>Прокладка кабеля АВВГ 2*2,5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</si>
  <si>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</si>
  <si>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</si>
  <si>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</si>
  <si>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</si>
  <si>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</si>
  <si>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</si>
  <si>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</si>
  <si>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</si>
  <si>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Замена датчиков движения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</si>
  <si>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</si>
  <si>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</si>
  <si>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</si>
  <si>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Монтаж прожекторов светодиодных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</si>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</sst>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1" fontId="50" fillId="0" borderId="0" xfId="76" applyFont="1" applyAlignment="1">
      <alignment horizontal="right" vertical="center" wrapText="1"/>
    </xf>
    <xf numFmtId="0" fontId="30" fillId="0" borderId="12" xfId="37" applyFont="1" applyFill="1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20" borderId="13" xfId="40" applyBorder="1" applyAlignment="1" quotePrefix="1">
      <alignment horizontal="left" vertical="center" wrapText="1"/>
      <protection/>
    </xf>
    <xf numFmtId="0" fontId="0" fillId="0" borderId="14" xfId="0" applyBorder="1" applyAlignment="1">
      <alignment wrapText="1"/>
    </xf>
    <xf numFmtId="0" fontId="29" fillId="21" borderId="13" xfId="41" applyBorder="1" applyAlignment="1" quotePrefix="1">
      <alignment horizontal="center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30" fillId="0" borderId="18" xfId="37" applyBorder="1" applyAlignment="1" quotePrefix="1">
      <alignment horizontal="left" vertical="top" wrapText="1"/>
      <protection/>
    </xf>
    <xf numFmtId="0" fontId="30" fillId="0" borderId="19" xfId="37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2" xfId="43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21" xfId="43" applyFont="1" applyFill="1" applyBorder="1" applyAlignment="1" quotePrefix="1">
      <alignment horizontal="left" vertical="top" wrapText="1"/>
      <protection/>
    </xf>
    <xf numFmtId="0" fontId="30" fillId="0" borderId="2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4" fontId="29" fillId="0" borderId="23" xfId="47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36" borderId="12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44">
          <cell r="J444">
            <v>684.615821482499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B16">
            <v>825228.29</v>
          </cell>
          <cell r="C16">
            <v>798422.7099999998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10" zoomScaleNormal="110" zoomScalePageLayoutView="0" workbookViewId="0" topLeftCell="A1">
      <selection activeCell="B38" sqref="B38:D38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10.421875" style="1" bestFit="1" customWidth="1"/>
    <col min="7" max="7" width="10.28125" style="1" bestFit="1" customWidth="1"/>
    <col min="8" max="8" width="10.421875" style="1" bestFit="1" customWidth="1"/>
    <col min="9" max="16384" width="9.140625" style="1" customWidth="1"/>
  </cols>
  <sheetData>
    <row r="1" spans="1:5" s="17" customFormat="1" ht="24" customHeight="1">
      <c r="A1" s="45" t="s">
        <v>37</v>
      </c>
      <c r="B1" s="45"/>
      <c r="C1" s="45"/>
      <c r="D1" s="45"/>
      <c r="E1" s="45"/>
    </row>
    <row r="2" spans="2:5" s="4" customFormat="1" ht="12" customHeight="1">
      <c r="B2" s="3" t="s">
        <v>0</v>
      </c>
      <c r="E2" s="9"/>
    </row>
    <row r="3" spans="2:12" ht="21" customHeight="1">
      <c r="B3" s="41" t="s">
        <v>1</v>
      </c>
      <c r="C3" s="42"/>
      <c r="D3" s="42"/>
      <c r="E3" s="19" t="s">
        <v>44</v>
      </c>
      <c r="H3" s="59" t="s">
        <v>40</v>
      </c>
      <c r="I3" s="59"/>
      <c r="J3" s="59"/>
      <c r="K3" s="59"/>
      <c r="L3" s="59"/>
    </row>
    <row r="4" spans="2:12" ht="15" customHeight="1" thickBot="1">
      <c r="B4" s="39" t="s">
        <v>26</v>
      </c>
      <c r="C4" s="40"/>
      <c r="D4" s="40"/>
      <c r="E4" s="40"/>
      <c r="H4" s="18" t="s">
        <v>16</v>
      </c>
      <c r="I4" s="18" t="s">
        <v>41</v>
      </c>
      <c r="J4" s="18" t="s">
        <v>34</v>
      </c>
      <c r="K4" s="18" t="s">
        <v>42</v>
      </c>
      <c r="L4" s="18" t="s">
        <v>43</v>
      </c>
    </row>
    <row r="5" spans="2:12" ht="12" customHeight="1" hidden="1" thickBot="1">
      <c r="B5" s="33" t="s">
        <v>15</v>
      </c>
      <c r="C5" s="34"/>
      <c r="D5" s="34"/>
      <c r="E5" s="10"/>
      <c r="H5" s="5" t="s">
        <v>16</v>
      </c>
      <c r="I5" s="5" t="s">
        <v>17</v>
      </c>
      <c r="J5" s="5" t="s">
        <v>18</v>
      </c>
      <c r="K5" s="5" t="s">
        <v>19</v>
      </c>
      <c r="L5" s="6" t="s">
        <v>20</v>
      </c>
    </row>
    <row r="6" spans="2:12" ht="25.5" customHeight="1" thickBot="1">
      <c r="B6" s="33" t="s">
        <v>27</v>
      </c>
      <c r="C6" s="34"/>
      <c r="D6" s="34"/>
      <c r="E6" s="10">
        <f>2.05*J6*12+J6*2*2.05+2.05*4*J6*2</f>
        <v>39444.45999999999</v>
      </c>
      <c r="H6" s="7">
        <v>92</v>
      </c>
      <c r="I6" s="7">
        <v>4257.7</v>
      </c>
      <c r="J6" s="7">
        <v>874.6</v>
      </c>
      <c r="K6" s="7">
        <f>J6</f>
        <v>874.6</v>
      </c>
      <c r="L6" s="8">
        <v>56</v>
      </c>
    </row>
    <row r="7" spans="2:5" ht="36" customHeight="1">
      <c r="B7" s="33" t="s">
        <v>21</v>
      </c>
      <c r="C7" s="34"/>
      <c r="D7" s="34"/>
      <c r="E7" s="10">
        <f>(I6*2.05*2)</f>
        <v>17456.569999999996</v>
      </c>
    </row>
    <row r="8" spans="2:5" ht="12" customHeight="1">
      <c r="B8" s="33" t="s">
        <v>22</v>
      </c>
      <c r="C8" s="34"/>
      <c r="D8" s="34"/>
      <c r="E8" s="10">
        <f>I6*2.05*2</f>
        <v>17456.569999999996</v>
      </c>
    </row>
    <row r="9" spans="2:5" ht="12" customHeight="1" hidden="1">
      <c r="B9" s="33" t="s">
        <v>23</v>
      </c>
      <c r="C9" s="34"/>
      <c r="D9" s="34"/>
      <c r="E9" s="10"/>
    </row>
    <row r="10" spans="2:5" ht="24.75" customHeight="1">
      <c r="B10" s="33" t="s">
        <v>24</v>
      </c>
      <c r="C10" s="34"/>
      <c r="D10" s="34"/>
      <c r="E10" s="10">
        <f>(3*121.53*2*I6/1000)*3</f>
        <v>9313.889058</v>
      </c>
    </row>
    <row r="11" spans="2:5" ht="12" customHeight="1">
      <c r="B11" s="33" t="s">
        <v>9</v>
      </c>
      <c r="C11" s="34"/>
      <c r="D11" s="34"/>
      <c r="E11" s="10">
        <f>12*I6*0.83</f>
        <v>42406.691999999995</v>
      </c>
    </row>
    <row r="12" spans="2:5" ht="12" customHeight="1">
      <c r="B12" s="33" t="s">
        <v>11</v>
      </c>
      <c r="C12" s="34"/>
      <c r="D12" s="34"/>
      <c r="E12" s="10">
        <f>12*I6*6.05</f>
        <v>309109.01999999996</v>
      </c>
    </row>
    <row r="13" spans="2:5" ht="12" customHeight="1">
      <c r="B13" s="33" t="s">
        <v>12</v>
      </c>
      <c r="C13" s="34"/>
      <c r="D13" s="34"/>
      <c r="E13" s="10">
        <f>1*L6*286.7*2</f>
        <v>32110.399999999998</v>
      </c>
    </row>
    <row r="14" spans="2:5" ht="12" customHeight="1">
      <c r="B14" s="33" t="s">
        <v>10</v>
      </c>
      <c r="C14" s="34"/>
      <c r="D14" s="34"/>
      <c r="E14" s="10">
        <f>12*I6*0.54</f>
        <v>27589.895999999997</v>
      </c>
    </row>
    <row r="15" spans="2:5" ht="12" customHeight="1">
      <c r="B15" s="43" t="s">
        <v>14</v>
      </c>
      <c r="C15" s="44"/>
      <c r="D15" s="44"/>
      <c r="E15" s="10">
        <v>10000</v>
      </c>
    </row>
    <row r="16" spans="2:5" ht="6" customHeight="1">
      <c r="B16" s="35" t="s">
        <v>13</v>
      </c>
      <c r="C16" s="36"/>
      <c r="D16" s="36"/>
      <c r="E16" s="58">
        <f>12*I6*0.54</f>
        <v>27589.895999999997</v>
      </c>
    </row>
    <row r="17" spans="2:5" ht="6" customHeight="1">
      <c r="B17" s="37"/>
      <c r="C17" s="38"/>
      <c r="D17" s="38"/>
      <c r="E17" s="58"/>
    </row>
    <row r="18" spans="2:5" ht="6" customHeight="1">
      <c r="B18" s="35" t="s">
        <v>25</v>
      </c>
      <c r="C18" s="36"/>
      <c r="D18" s="36"/>
      <c r="E18" s="58">
        <f>12*I6*1.07</f>
        <v>54668.867999999995</v>
      </c>
    </row>
    <row r="19" spans="2:5" ht="6" customHeight="1">
      <c r="B19" s="37"/>
      <c r="C19" s="38"/>
      <c r="D19" s="38"/>
      <c r="E19" s="58"/>
    </row>
    <row r="20" spans="2:5" s="24" customFormat="1" ht="12" customHeight="1">
      <c r="B20" s="46" t="s">
        <v>33</v>
      </c>
      <c r="C20" s="47"/>
      <c r="D20" s="48"/>
      <c r="E20" s="25">
        <v>2100</v>
      </c>
    </row>
    <row r="21" spans="2:5" s="24" customFormat="1" ht="12" customHeight="1">
      <c r="B21" s="46" t="s">
        <v>28</v>
      </c>
      <c r="C21" s="47"/>
      <c r="D21" s="48"/>
      <c r="E21" s="25">
        <f>12*I6*0.37</f>
        <v>18904.188</v>
      </c>
    </row>
    <row r="22" spans="2:5" ht="12" customHeight="1">
      <c r="B22" s="49" t="s">
        <v>29</v>
      </c>
      <c r="C22" s="49"/>
      <c r="D22" s="49"/>
      <c r="E22" s="20">
        <f>H6*2*70%*2*137.35*0.38</f>
        <v>13444.916799999997</v>
      </c>
    </row>
    <row r="23" spans="2:5" ht="12" customHeight="1">
      <c r="B23" s="49" t="s">
        <v>30</v>
      </c>
      <c r="C23" s="49"/>
      <c r="D23" s="49"/>
      <c r="E23" s="20">
        <f>H6*70%*2*137.35*0.38</f>
        <v>6722.458399999999</v>
      </c>
    </row>
    <row r="24" spans="2:5" ht="12" customHeight="1">
      <c r="B24" s="49" t="s">
        <v>31</v>
      </c>
      <c r="C24" s="49"/>
      <c r="D24" s="49"/>
      <c r="E24" s="16">
        <f>68.68*5</f>
        <v>343.40000000000003</v>
      </c>
    </row>
    <row r="25" spans="2:5" ht="12" customHeight="1">
      <c r="B25" s="49" t="s">
        <v>3</v>
      </c>
      <c r="C25" s="49"/>
      <c r="D25" s="49"/>
      <c r="E25" s="16">
        <f>68.68*20</f>
        <v>1373.6000000000001</v>
      </c>
    </row>
    <row r="26" spans="2:5" ht="12" customHeight="1">
      <c r="B26" s="49" t="s">
        <v>32</v>
      </c>
      <c r="C26" s="49"/>
      <c r="D26" s="49"/>
      <c r="E26" s="16">
        <f>68.68*8</f>
        <v>549.44</v>
      </c>
    </row>
    <row r="27" spans="2:5" s="29" customFormat="1" ht="12" customHeight="1">
      <c r="B27" s="32" t="s">
        <v>51</v>
      </c>
      <c r="C27" s="32"/>
      <c r="D27" s="32"/>
      <c r="E27" s="23">
        <f>2*'[1]на июль 15г'!$J$251</f>
        <v>10039.782356311533</v>
      </c>
    </row>
    <row r="28" spans="2:5" s="29" customFormat="1" ht="12" customHeight="1">
      <c r="B28" s="31" t="s">
        <v>48</v>
      </c>
      <c r="C28" s="31"/>
      <c r="D28" s="31"/>
      <c r="E28" s="23">
        <f>'[2]на июль 15г'!$J$974*2+3*'[1]на июль 15г'!$J$290</f>
        <v>3171.4879892737526</v>
      </c>
    </row>
    <row r="29" spans="2:5" s="29" customFormat="1" ht="12" customHeight="1">
      <c r="B29" s="32" t="s">
        <v>35</v>
      </c>
      <c r="C29" s="32"/>
      <c r="D29" s="32"/>
      <c r="E29" s="23">
        <f>1*'[1]на июль 15г'!$J$323</f>
        <v>99.97549482510472</v>
      </c>
    </row>
    <row r="30" spans="2:5" s="29" customFormat="1" ht="12" customHeight="1">
      <c r="B30" s="32" t="s">
        <v>52</v>
      </c>
      <c r="C30" s="53"/>
      <c r="D30" s="53"/>
      <c r="E30" s="23">
        <f>4*'[1]на июль 15г'!$J$333</f>
        <v>3822.7047731287325</v>
      </c>
    </row>
    <row r="31" spans="2:5" s="29" customFormat="1" ht="14.25" customHeight="1">
      <c r="B31" s="32" t="s">
        <v>49</v>
      </c>
      <c r="C31" s="32"/>
      <c r="D31" s="32"/>
      <c r="E31" s="23">
        <f>50.89*10</f>
        <v>508.9</v>
      </c>
    </row>
    <row r="32" spans="2:5" s="29" customFormat="1" ht="12" customHeight="1">
      <c r="B32" s="32" t="s">
        <v>47</v>
      </c>
      <c r="C32" s="32"/>
      <c r="D32" s="32"/>
      <c r="E32" s="23">
        <f>1*'[1]на июль 15г'!$J$277</f>
        <v>835.5001207362125</v>
      </c>
    </row>
    <row r="33" spans="2:5" s="29" customFormat="1" ht="12" customHeight="1">
      <c r="B33" s="32" t="s">
        <v>46</v>
      </c>
      <c r="C33" s="32"/>
      <c r="D33" s="32"/>
      <c r="E33" s="23">
        <f>1*'[1]на июль 15г'!$J$277</f>
        <v>835.5001207362125</v>
      </c>
    </row>
    <row r="34" spans="2:5" s="29" customFormat="1" ht="12.75" customHeight="1">
      <c r="B34" s="32" t="s">
        <v>38</v>
      </c>
      <c r="C34" s="32"/>
      <c r="D34" s="32"/>
      <c r="E34" s="22">
        <f>30*'[4]на июль 15г'!$J$1057</f>
        <v>3434.4894239269056</v>
      </c>
    </row>
    <row r="35" spans="2:5" s="29" customFormat="1" ht="13.5" customHeight="1">
      <c r="B35" s="32" t="s">
        <v>50</v>
      </c>
      <c r="C35" s="32"/>
      <c r="D35" s="32"/>
      <c r="E35" s="22">
        <f>5*'[1]на июль 15г'!$J$198</f>
        <v>822.5402212375815</v>
      </c>
    </row>
    <row r="36" spans="2:5" s="29" customFormat="1" ht="12" customHeight="1">
      <c r="B36" s="32" t="s">
        <v>5</v>
      </c>
      <c r="C36" s="32"/>
      <c r="D36" s="32"/>
      <c r="E36" s="22">
        <f>8*'[1]на июль 15г'!$J$211</f>
        <v>460.8802522372228</v>
      </c>
    </row>
    <row r="37" spans="2:5" s="29" customFormat="1" ht="12" customHeight="1">
      <c r="B37" s="32" t="s">
        <v>45</v>
      </c>
      <c r="C37" s="32"/>
      <c r="D37" s="32"/>
      <c r="E37" s="22">
        <f>16*'[1]на июль 15г'!$J$211</f>
        <v>921.7605044744456</v>
      </c>
    </row>
    <row r="38" spans="2:5" s="29" customFormat="1" ht="12" customHeight="1">
      <c r="B38" s="32" t="s">
        <v>4</v>
      </c>
      <c r="C38" s="32"/>
      <c r="D38" s="32"/>
      <c r="E38" s="23">
        <f>1*'[1]на июль 15г'!$J$264</f>
        <v>70.89432176238583</v>
      </c>
    </row>
    <row r="39" spans="2:6" s="28" customFormat="1" ht="12" customHeight="1">
      <c r="B39" s="32" t="s">
        <v>8</v>
      </c>
      <c r="C39" s="32"/>
      <c r="D39" s="32"/>
      <c r="E39" s="23">
        <f>2*'[1]на июль 15г'!$J$444</f>
        <v>1369.231642964998</v>
      </c>
      <c r="F39" s="27"/>
    </row>
    <row r="40" spans="2:5" s="26" customFormat="1" ht="12.75" customHeight="1">
      <c r="B40" s="50" t="s">
        <v>7</v>
      </c>
      <c r="C40" s="51"/>
      <c r="D40" s="52"/>
      <c r="E40" s="21">
        <f>2201.44+550.57+4000</f>
        <v>6752.01</v>
      </c>
    </row>
    <row r="41" spans="2:5" s="15" customFormat="1" ht="12" customHeight="1">
      <c r="B41" s="32" t="s">
        <v>2</v>
      </c>
      <c r="C41" s="32"/>
      <c r="D41" s="32"/>
      <c r="E41" s="23">
        <f>2*'[1]на июль 15г'!$J$915</f>
        <v>934.0431817955987</v>
      </c>
    </row>
    <row r="42" spans="2:5" s="4" customFormat="1" ht="12" customHeight="1">
      <c r="B42" s="11"/>
      <c r="C42" s="11"/>
      <c r="D42" s="11"/>
      <c r="E42" s="13">
        <f>SUM(E5:E41)</f>
        <v>664663.9646614104</v>
      </c>
    </row>
    <row r="43" spans="3:5" ht="12" customHeight="1">
      <c r="C43" s="14" t="s">
        <v>36</v>
      </c>
      <c r="D43" s="54">
        <f>'[3]Лист1'!$B$16</f>
        <v>825228.29</v>
      </c>
      <c r="E43" s="55"/>
    </row>
    <row r="44" spans="3:5" ht="12" customHeight="1">
      <c r="C44" s="2" t="s">
        <v>6</v>
      </c>
      <c r="D44" s="56">
        <f>'[3]Лист1'!$C$16</f>
        <v>798422.7099999998</v>
      </c>
      <c r="E44" s="57"/>
    </row>
    <row r="45" spans="3:6" ht="12" customHeight="1">
      <c r="C45" s="14" t="s">
        <v>39</v>
      </c>
      <c r="D45" s="12"/>
      <c r="E45" s="30">
        <f>E42</f>
        <v>664663.9646614104</v>
      </c>
      <c r="F45" s="9"/>
    </row>
  </sheetData>
  <sheetProtection password="CCF3" sheet="1" objects="1" scenarios="1" selectLockedCells="1" selectUnlockedCells="1"/>
  <mergeCells count="43">
    <mergeCell ref="H3:L3"/>
    <mergeCell ref="B8:D8"/>
    <mergeCell ref="B9:D9"/>
    <mergeCell ref="E16:E17"/>
    <mergeCell ref="B20:D20"/>
    <mergeCell ref="B18:D19"/>
    <mergeCell ref="B31:D31"/>
    <mergeCell ref="B26:D26"/>
    <mergeCell ref="D43:E43"/>
    <mergeCell ref="D44:E44"/>
    <mergeCell ref="E18:E19"/>
    <mergeCell ref="B24:D24"/>
    <mergeCell ref="B25:D25"/>
    <mergeCell ref="B32:D32"/>
    <mergeCell ref="B27:D27"/>
    <mergeCell ref="B29:D29"/>
    <mergeCell ref="B37:D37"/>
    <mergeCell ref="B34:D34"/>
    <mergeCell ref="B30:D30"/>
    <mergeCell ref="B41:D41"/>
    <mergeCell ref="B40:D40"/>
    <mergeCell ref="B33:D33"/>
    <mergeCell ref="B35:D35"/>
    <mergeCell ref="B38:D38"/>
    <mergeCell ref="B36:D36"/>
    <mergeCell ref="B3:D3"/>
    <mergeCell ref="B5:D5"/>
    <mergeCell ref="B15:D15"/>
    <mergeCell ref="A1:E1"/>
    <mergeCell ref="B12:D12"/>
    <mergeCell ref="B13:D13"/>
    <mergeCell ref="B6:D6"/>
    <mergeCell ref="B11:D11"/>
    <mergeCell ref="B28:D28"/>
    <mergeCell ref="B39:D39"/>
    <mergeCell ref="B7:D7"/>
    <mergeCell ref="B16:D17"/>
    <mergeCell ref="B10:D10"/>
    <mergeCell ref="B4:E4"/>
    <mergeCell ref="B14:D14"/>
    <mergeCell ref="B21:D21"/>
    <mergeCell ref="B22:D22"/>
    <mergeCell ref="B23:D2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2020-03-27T02:07:46Z</dcterms:modified>
  <cp:category/>
  <cp:version/>
  <cp:contentType/>
  <cp:contentStatus/>
</cp:coreProperties>
</file>