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<sst xmlns="http://schemas.openxmlformats.org/spreadsheetml/2006/main" count="114" uniqueCount="87">
  <si>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</si>
  <si>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</si>
  <si>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</si>
  <si>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</si>
  <si>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</si>
  <si>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</si>
  <si>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</si>
  <si>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</si>
  <si>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</si>
  <si>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Опиловка деревьев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</si>
  <si>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</si>
  <si>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</si>
  <si>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</si>
  <si>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</si>
  <si>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</si>
  <si>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</si>
  <si>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</si>
  <si>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</si>
  <si>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</si>
  <si>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</si>
  <si>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</si>
  <si>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</si>
  <si>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</si>
  <si>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</si>
  <si>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</si>
  <si>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</si>
  <si>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</si>
  <si>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</si>
  <si>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</si>
  <si>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</si>
  <si>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</si>
  <si>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</si>
  <si>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</si>
  <si>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</si>
  <si>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</si>
  <si>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</si>
  <si>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</si>
  <si>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</si>
  <si>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Поверка общедомовых приборов учета ТУ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</si>
  <si>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</si>
  <si>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</si>
  <si>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</si>
  <si>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</si>
  <si>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подвал</t>
  </si>
  <si>
    <t>Смена сборки диаметром 32 мм</t>
  </si>
  <si>
    <t>Адрес дома: ЛЕНИНА ПР., 71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</si>
  <si>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</si>
  <si>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</si>
  <si>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</si>
  <si>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</si>
  <si>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</si>
  <si>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</si>
  <si>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</si>
  <si>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</si>
  <si>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</si>
  <si>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</si>
  <si>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</si>
  <si>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</si>
  <si>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</si>
  <si>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</si>
  <si>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</si>
  <si>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</si>
  <si>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</si>
  <si>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Осмотр линий электрических сетей, арматуры и электрооборудованияв квартирах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</si>
  <si>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</si>
  <si>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</si>
  <si>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</si>
  <si>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</si>
  <si>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</si>
  <si>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</si>
  <si>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</si>
  <si>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</si>
  <si>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вентилей диаметром 32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</si>
  <si>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</si>
  <si>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</si>
  <si>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</si>
  <si>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</si>
  <si>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отметов</t>
  </si>
  <si>
    <t>Ремонт отдельных мест покрытия из асбестоцементных листов: обыкновенного профиля</t>
  </si>
  <si>
    <t>Ремонт водостоков</t>
  </si>
  <si>
    <t>Итого затрачено по дому (+18% НДС)</t>
  </si>
  <si>
    <t xml:space="preserve">Начислено по дому: 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</si>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</sst>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8" fillId="20" borderId="0">
      <alignment horizontal="left" vertical="center"/>
      <protection/>
    </xf>
    <xf numFmtId="0" fontId="27" fillId="21" borderId="0">
      <alignment horizontal="center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35" borderId="10" xfId="0" applyFont="1" applyFill="1" applyBorder="1" applyAlignment="1">
      <alignment wrapText="1"/>
    </xf>
    <xf numFmtId="0" fontId="47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48" fillId="0" borderId="0" xfId="42" applyNumberFormat="1" applyFont="1" applyBorder="1" applyAlignment="1" quotePrefix="1">
      <alignment horizontal="right" vertical="center" wrapText="1"/>
      <protection/>
    </xf>
    <xf numFmtId="0" fontId="27" fillId="0" borderId="0" xfId="45" applyAlignment="1" quotePrefix="1">
      <alignment horizontal="right" vertical="top" wrapText="1"/>
      <protection/>
    </xf>
    <xf numFmtId="4" fontId="25" fillId="0" borderId="0" xfId="0" applyNumberFormat="1" applyFont="1" applyAlignment="1">
      <alignment wrapText="1"/>
    </xf>
    <xf numFmtId="4" fontId="27" fillId="0" borderId="0" xfId="39" applyNumberFormat="1" applyAlignment="1" quotePrefix="1">
      <alignment vertical="top" wrapText="1"/>
      <protection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8" fillId="0" borderId="11" xfId="42" applyNumberFormat="1" applyBorder="1" applyAlignment="1" quotePrefix="1">
      <alignment horizontal="right" vertical="center" wrapText="1"/>
      <protection/>
    </xf>
    <xf numFmtId="4" fontId="28" fillId="35" borderId="11" xfId="42" applyNumberFormat="1" applyFill="1" applyBorder="1" applyAlignment="1" quotePrefix="1">
      <alignment horizontal="right" vertical="center" wrapText="1"/>
      <protection/>
    </xf>
    <xf numFmtId="2" fontId="28" fillId="0" borderId="11" xfId="42" applyNumberFormat="1" applyBorder="1" applyAlignment="1" quotePrefix="1">
      <alignment horizontal="right" vertical="center" wrapText="1"/>
      <protection/>
    </xf>
    <xf numFmtId="0" fontId="28" fillId="0" borderId="11" xfId="42" applyNumberFormat="1" applyBorder="1" applyAlignment="1" quotePrefix="1">
      <alignment horizontal="right" vertical="center" wrapText="1"/>
      <protection/>
    </xf>
    <xf numFmtId="0" fontId="47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48" fillId="0" borderId="0" xfId="42" applyNumberFormat="1" applyFont="1" applyBorder="1" applyAlignment="1" quotePrefix="1">
      <alignment horizontal="right" vertical="center" wrapText="1"/>
      <protection/>
    </xf>
    <xf numFmtId="0" fontId="3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48" fillId="35" borderId="0" xfId="42" applyNumberFormat="1" applyFont="1" applyFill="1" applyBorder="1" applyAlignment="1" quotePrefix="1">
      <alignment horizontal="right" vertical="center" wrapText="1"/>
      <protection/>
    </xf>
    <xf numFmtId="0" fontId="48" fillId="0" borderId="0" xfId="43" applyFont="1" applyBorder="1" applyAlignment="1" quotePrefix="1">
      <alignment horizontal="center" vertical="top" wrapText="1"/>
      <protection/>
    </xf>
    <xf numFmtId="0" fontId="48" fillId="0" borderId="0" xfId="43" applyFont="1" applyBorder="1" applyAlignment="1" quotePrefix="1">
      <alignment horizontal="left" vertical="top" wrapText="1"/>
      <protection/>
    </xf>
    <xf numFmtId="2" fontId="25" fillId="0" borderId="0" xfId="0" applyNumberFormat="1" applyFont="1" applyBorder="1" applyAlignment="1">
      <alignment wrapText="1"/>
    </xf>
    <xf numFmtId="0" fontId="0" fillId="36" borderId="11" xfId="0" applyFill="1" applyBorder="1" applyAlignment="1">
      <alignment horizontal="center" wrapText="1"/>
    </xf>
    <xf numFmtId="0" fontId="28" fillId="0" borderId="11" xfId="43" applyBorder="1" applyAlignment="1" quotePrefix="1">
      <alignment horizontal="left" vertical="top" wrapText="1"/>
      <protection/>
    </xf>
    <xf numFmtId="0" fontId="0" fillId="0" borderId="11" xfId="0" applyBorder="1" applyAlignment="1">
      <alignment wrapText="1"/>
    </xf>
    <xf numFmtId="4" fontId="27" fillId="0" borderId="12" xfId="46" applyNumberFormat="1" applyBorder="1" applyAlignment="1" quotePrefix="1">
      <alignment horizontal="right" vertical="top" wrapText="1"/>
      <protection/>
    </xf>
    <xf numFmtId="0" fontId="0" fillId="0" borderId="12" xfId="0" applyBorder="1" applyAlignment="1">
      <alignment wrapText="1"/>
    </xf>
    <xf numFmtId="4" fontId="27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28" fillId="0" borderId="11" xfId="37" applyBorder="1" applyAlignment="1" quotePrefix="1">
      <alignment horizontal="left" vertical="top" wrapText="1"/>
      <protection/>
    </xf>
    <xf numFmtId="4" fontId="28" fillId="0" borderId="11" xfId="42" applyNumberFormat="1" applyBorder="1" applyAlignment="1" quotePrefix="1">
      <alignment horizontal="right" vertical="center" wrapText="1"/>
      <protection/>
    </xf>
    <xf numFmtId="0" fontId="26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27" fillId="0" borderId="13" xfId="34" applyBorder="1" applyAlignment="1" quotePrefix="1">
      <alignment horizontal="left" vertical="center" wrapText="1"/>
      <protection/>
    </xf>
    <xf numFmtId="0" fontId="27" fillId="21" borderId="14" xfId="41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8" fillId="20" borderId="16" xfId="40" applyBorder="1" applyAlignment="1" quotePrefix="1">
      <alignment horizontal="left" vertical="center" wrapText="1"/>
      <protection/>
    </xf>
    <xf numFmtId="0" fontId="48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42">
          <cell r="D42">
            <v>967887.5399999999</v>
          </cell>
          <cell r="E42">
            <v>966349.2399999999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115" zoomScaleNormal="115" zoomScalePageLayoutView="0" workbookViewId="0" topLeftCell="A1">
      <selection activeCell="B12" sqref="B12:D12"/>
    </sheetView>
  </sheetViews>
  <sheetFormatPr defaultColWidth="9.140625" defaultRowHeight="15"/>
  <cols>
    <col min="1" max="1" width="2.140625" style="9" customWidth="1"/>
    <col min="2" max="2" width="6.8515625" style="9" customWidth="1"/>
    <col min="3" max="3" width="33.7109375" style="9" customWidth="1"/>
    <col min="4" max="4" width="33.00390625" style="9" customWidth="1"/>
    <col min="5" max="5" width="16.7109375" style="9" customWidth="1"/>
    <col min="6" max="6" width="2.140625" style="9" customWidth="1"/>
    <col min="7" max="7" width="3.7109375" style="9" customWidth="1"/>
    <col min="8" max="9" width="11.57421875" style="9" bestFit="1" customWidth="1"/>
    <col min="10" max="16384" width="9.140625" style="9" customWidth="1"/>
  </cols>
  <sheetData>
    <row r="1" spans="1:7" s="10" customFormat="1" ht="24" customHeight="1">
      <c r="A1" s="42" t="s">
        <v>46</v>
      </c>
      <c r="B1" s="43"/>
      <c r="C1" s="43"/>
      <c r="D1" s="43"/>
      <c r="E1" s="43"/>
      <c r="F1" s="43"/>
      <c r="G1" s="43"/>
    </row>
    <row r="2" spans="2:5" ht="12" customHeight="1">
      <c r="B2" s="44" t="s">
        <v>0</v>
      </c>
      <c r="C2" s="44"/>
      <c r="D2" s="44"/>
      <c r="E2" s="3"/>
    </row>
    <row r="3" spans="2:12" ht="21" customHeight="1">
      <c r="B3" s="45" t="s">
        <v>1</v>
      </c>
      <c r="C3" s="46"/>
      <c r="D3" s="46"/>
      <c r="E3" s="23" t="s">
        <v>82</v>
      </c>
      <c r="H3" s="33" t="s">
        <v>83</v>
      </c>
      <c r="I3" s="33"/>
      <c r="J3" s="33"/>
      <c r="K3" s="33"/>
      <c r="L3" s="33"/>
    </row>
    <row r="4" spans="2:12" ht="15" customHeight="1" thickBot="1">
      <c r="B4" s="47" t="s">
        <v>45</v>
      </c>
      <c r="C4" s="37"/>
      <c r="D4" s="37"/>
      <c r="E4" s="37"/>
      <c r="H4" s="24" t="s">
        <v>31</v>
      </c>
      <c r="I4" s="24" t="s">
        <v>84</v>
      </c>
      <c r="J4" s="24" t="s">
        <v>43</v>
      </c>
      <c r="K4" s="24" t="s">
        <v>85</v>
      </c>
      <c r="L4" s="24" t="s">
        <v>86</v>
      </c>
    </row>
    <row r="5" spans="2:12" ht="23.25" customHeight="1" thickBot="1">
      <c r="B5" s="34" t="s">
        <v>37</v>
      </c>
      <c r="C5" s="34"/>
      <c r="D5" s="34"/>
      <c r="E5" s="19">
        <f>2.05*J5*12+J5*2*2.05+2.05*4*J5</f>
        <v>64689.38999999999</v>
      </c>
      <c r="H5" s="1">
        <v>127</v>
      </c>
      <c r="I5" s="1">
        <v>5287</v>
      </c>
      <c r="J5" s="1">
        <v>1753.1</v>
      </c>
      <c r="K5" s="1">
        <f>J5</f>
        <v>1753.1</v>
      </c>
      <c r="L5" s="2">
        <v>104</v>
      </c>
    </row>
    <row r="6" spans="2:5" ht="36" customHeight="1">
      <c r="B6" s="34" t="s">
        <v>32</v>
      </c>
      <c r="C6" s="34"/>
      <c r="D6" s="34"/>
      <c r="E6" s="19">
        <f>(I5*2.05*2)</f>
        <v>21676.699999999997</v>
      </c>
    </row>
    <row r="7" spans="2:5" ht="12" customHeight="1">
      <c r="B7" s="34" t="s">
        <v>33</v>
      </c>
      <c r="C7" s="34"/>
      <c r="D7" s="34"/>
      <c r="E7" s="19">
        <f>I5*2.05*2</f>
        <v>21676.699999999997</v>
      </c>
    </row>
    <row r="8" spans="2:5" ht="12" customHeight="1" hidden="1">
      <c r="B8" s="34" t="s">
        <v>34</v>
      </c>
      <c r="C8" s="34"/>
      <c r="D8" s="34"/>
      <c r="E8" s="19"/>
    </row>
    <row r="9" spans="2:5" ht="22.5" customHeight="1">
      <c r="B9" s="34" t="s">
        <v>35</v>
      </c>
      <c r="C9" s="34"/>
      <c r="D9" s="34"/>
      <c r="E9" s="19">
        <f>(3*121.53*2*I5/1000)*3</f>
        <v>11565.52398</v>
      </c>
    </row>
    <row r="10" spans="2:5" ht="12" customHeight="1">
      <c r="B10" s="34" t="s">
        <v>16</v>
      </c>
      <c r="C10" s="34"/>
      <c r="D10" s="34"/>
      <c r="E10" s="19">
        <f>12*I5*0.6</f>
        <v>38066.4</v>
      </c>
    </row>
    <row r="11" spans="2:5" ht="12" customHeight="1">
      <c r="B11" s="34" t="s">
        <v>18</v>
      </c>
      <c r="C11" s="34"/>
      <c r="D11" s="34"/>
      <c r="E11" s="19">
        <f>12*I5*4.53</f>
        <v>287401.32</v>
      </c>
    </row>
    <row r="12" spans="2:5" ht="12" customHeight="1">
      <c r="B12" s="34" t="s">
        <v>19</v>
      </c>
      <c r="C12" s="34"/>
      <c r="D12" s="34"/>
      <c r="E12" s="19">
        <f>1*L5*286.7*2</f>
        <v>59633.6</v>
      </c>
    </row>
    <row r="13" spans="2:5" ht="12" customHeight="1">
      <c r="B13" s="34" t="s">
        <v>17</v>
      </c>
      <c r="C13" s="34"/>
      <c r="D13" s="34"/>
      <c r="E13" s="19">
        <f>12*I5*0.54</f>
        <v>34259.76</v>
      </c>
    </row>
    <row r="14" spans="2:5" ht="12" customHeight="1">
      <c r="B14" s="40" t="s">
        <v>22</v>
      </c>
      <c r="C14" s="40"/>
      <c r="D14" s="40"/>
      <c r="E14" s="19">
        <v>20000</v>
      </c>
    </row>
    <row r="15" spans="2:5" ht="6" customHeight="1">
      <c r="B15" s="34" t="s">
        <v>21</v>
      </c>
      <c r="C15" s="34"/>
      <c r="D15" s="34"/>
      <c r="E15" s="41">
        <f>12*I5*0.59</f>
        <v>37431.96</v>
      </c>
    </row>
    <row r="16" spans="2:5" ht="6" customHeight="1">
      <c r="B16" s="34"/>
      <c r="C16" s="34"/>
      <c r="D16" s="34"/>
      <c r="E16" s="41"/>
    </row>
    <row r="17" spans="2:5" ht="6" customHeight="1">
      <c r="B17" s="34" t="s">
        <v>36</v>
      </c>
      <c r="C17" s="34"/>
      <c r="D17" s="34"/>
      <c r="E17" s="41">
        <f>12*I5*3.39</f>
        <v>215075.16</v>
      </c>
    </row>
    <row r="18" spans="2:5" ht="6" customHeight="1">
      <c r="B18" s="34"/>
      <c r="C18" s="34"/>
      <c r="D18" s="34"/>
      <c r="E18" s="41"/>
    </row>
    <row r="19" spans="2:5" ht="12" customHeight="1">
      <c r="B19" s="34" t="s">
        <v>38</v>
      </c>
      <c r="C19" s="34"/>
      <c r="D19" s="34"/>
      <c r="E19" s="20">
        <v>15405</v>
      </c>
    </row>
    <row r="20" spans="2:5" ht="12" customHeight="1">
      <c r="B20" s="34" t="s">
        <v>39</v>
      </c>
      <c r="C20" s="34"/>
      <c r="D20" s="34"/>
      <c r="E20" s="20">
        <f>12*I5*0.37</f>
        <v>23474.28</v>
      </c>
    </row>
    <row r="21" spans="2:5" ht="12" customHeight="1">
      <c r="B21" s="34" t="s">
        <v>40</v>
      </c>
      <c r="C21" s="34"/>
      <c r="D21" s="34"/>
      <c r="E21" s="20">
        <f>H5*2*70%*2*137.35*0.38</f>
        <v>18559.8308</v>
      </c>
    </row>
    <row r="22" spans="2:5" ht="12" customHeight="1">
      <c r="B22" s="34" t="s">
        <v>41</v>
      </c>
      <c r="C22" s="34"/>
      <c r="D22" s="34"/>
      <c r="E22" s="20">
        <f>H5*70%*2*137.35*0.38</f>
        <v>9279.9154</v>
      </c>
    </row>
    <row r="23" spans="2:5" s="11" customFormat="1" ht="12" customHeight="1">
      <c r="B23" s="34" t="s">
        <v>42</v>
      </c>
      <c r="C23" s="35"/>
      <c r="D23" s="35"/>
      <c r="E23" s="22">
        <f>68.68*20</f>
        <v>1373.6000000000001</v>
      </c>
    </row>
    <row r="24" spans="2:5" s="11" customFormat="1" ht="12" customHeight="1">
      <c r="B24" s="34" t="s">
        <v>4</v>
      </c>
      <c r="C24" s="35"/>
      <c r="D24" s="35"/>
      <c r="E24" s="22">
        <f>68.68*22</f>
        <v>1510.96</v>
      </c>
    </row>
    <row r="25" spans="2:5" s="11" customFormat="1" ht="12" customHeight="1">
      <c r="B25" s="34" t="s">
        <v>63</v>
      </c>
      <c r="C25" s="35"/>
      <c r="D25" s="35"/>
      <c r="E25" s="22">
        <f>68.68*24</f>
        <v>1648.3200000000002</v>
      </c>
    </row>
    <row r="26" spans="2:5" s="11" customFormat="1" ht="12" customHeight="1">
      <c r="B26" s="34" t="s">
        <v>29</v>
      </c>
      <c r="C26" s="34"/>
      <c r="D26" s="34"/>
      <c r="E26" s="22">
        <v>4085.53</v>
      </c>
    </row>
    <row r="27" spans="2:5" s="11" customFormat="1" ht="12" customHeight="1">
      <c r="B27" s="34" t="s">
        <v>6</v>
      </c>
      <c r="C27" s="34"/>
      <c r="D27" s="34"/>
      <c r="E27" s="22">
        <f>42*цены!E13</f>
        <v>3365.88</v>
      </c>
    </row>
    <row r="28" spans="2:5" s="11" customFormat="1" ht="12" customHeight="1">
      <c r="B28" s="34" t="s">
        <v>47</v>
      </c>
      <c r="C28" s="35"/>
      <c r="D28" s="35"/>
      <c r="E28" s="22">
        <f>3*цены!E15</f>
        <v>423.65999999999997</v>
      </c>
    </row>
    <row r="29" spans="2:5" s="11" customFormat="1" ht="12" customHeight="1">
      <c r="B29" s="34" t="s">
        <v>48</v>
      </c>
      <c r="C29" s="35"/>
      <c r="D29" s="35"/>
      <c r="E29" s="22">
        <f>90*цены!E16</f>
        <v>14452.2</v>
      </c>
    </row>
    <row r="30" spans="2:5" s="11" customFormat="1" ht="12" customHeight="1">
      <c r="B30" s="34" t="s">
        <v>49</v>
      </c>
      <c r="C30" s="35"/>
      <c r="D30" s="35"/>
      <c r="E30" s="22">
        <f>2*цены!E17</f>
        <v>100</v>
      </c>
    </row>
    <row r="31" spans="2:5" s="11" customFormat="1" ht="12" customHeight="1">
      <c r="B31" s="34" t="s">
        <v>52</v>
      </c>
      <c r="C31" s="35"/>
      <c r="D31" s="35"/>
      <c r="E31" s="22">
        <f>2*цены!E14</f>
        <v>3399.02</v>
      </c>
    </row>
    <row r="32" spans="2:5" s="11" customFormat="1" ht="12.75" customHeight="1">
      <c r="B32" s="34" t="s">
        <v>25</v>
      </c>
      <c r="C32" s="35"/>
      <c r="D32" s="35"/>
      <c r="E32" s="22">
        <f>3*цены!E23</f>
        <v>11460</v>
      </c>
    </row>
    <row r="33" spans="2:5" s="11" customFormat="1" ht="31.5" customHeight="1">
      <c r="B33" s="34" t="s">
        <v>65</v>
      </c>
      <c r="C33" s="35"/>
      <c r="D33" s="35"/>
      <c r="E33" s="22">
        <f>2*цены!E22</f>
        <v>1084.02</v>
      </c>
    </row>
    <row r="34" spans="2:5" s="11" customFormat="1" ht="12" customHeight="1">
      <c r="B34" s="34" t="s">
        <v>11</v>
      </c>
      <c r="C34" s="35"/>
      <c r="D34" s="35"/>
      <c r="E34" s="22">
        <f>112*37</f>
        <v>4144</v>
      </c>
    </row>
    <row r="35" spans="2:5" ht="12" customHeight="1">
      <c r="B35" s="34" t="s">
        <v>66</v>
      </c>
      <c r="C35" s="35"/>
      <c r="D35" s="35"/>
      <c r="E35" s="22">
        <f>15*цены!E24</f>
        <v>8342.4</v>
      </c>
    </row>
    <row r="36" spans="2:5" s="11" customFormat="1" ht="12" customHeight="1">
      <c r="B36" s="34" t="s">
        <v>27</v>
      </c>
      <c r="C36" s="35"/>
      <c r="D36" s="35"/>
      <c r="E36" s="22">
        <f>4*цены!E27</f>
        <v>2308.72</v>
      </c>
    </row>
    <row r="37" spans="2:5" ht="12" customHeight="1">
      <c r="B37" s="34" t="s">
        <v>14</v>
      </c>
      <c r="C37" s="35"/>
      <c r="D37" s="35"/>
      <c r="E37" s="22">
        <f>8*цены!E28</f>
        <v>5032.16</v>
      </c>
    </row>
    <row r="38" spans="2:5" ht="12" customHeight="1">
      <c r="B38" s="34" t="s">
        <v>5</v>
      </c>
      <c r="C38" s="35"/>
      <c r="D38" s="35"/>
      <c r="E38" s="22">
        <f>2*цены!E29</f>
        <v>1457.4</v>
      </c>
    </row>
    <row r="39" spans="2:5" ht="12" customHeight="1">
      <c r="B39" s="34" t="s">
        <v>20</v>
      </c>
      <c r="C39" s="35"/>
      <c r="D39" s="35"/>
      <c r="E39" s="22">
        <f>10*цены!E31</f>
        <v>9076</v>
      </c>
    </row>
    <row r="40" spans="2:5" ht="12" customHeight="1">
      <c r="B40" s="34" t="s">
        <v>67</v>
      </c>
      <c r="C40" s="35"/>
      <c r="D40" s="35"/>
      <c r="E40" s="22">
        <f>1*цены!E54</f>
        <v>720.84</v>
      </c>
    </row>
    <row r="41" spans="2:5" ht="12" customHeight="1">
      <c r="B41" s="34" t="s">
        <v>68</v>
      </c>
      <c r="C41" s="35"/>
      <c r="D41" s="35"/>
      <c r="E41" s="22">
        <f>2*цены!E55</f>
        <v>1784.96</v>
      </c>
    </row>
    <row r="42" spans="2:5" ht="12" customHeight="1">
      <c r="B42" s="34" t="s">
        <v>72</v>
      </c>
      <c r="C42" s="35"/>
      <c r="D42" s="35"/>
      <c r="E42" s="22">
        <f>1*цены!E57</f>
        <v>1040.7219003228363</v>
      </c>
    </row>
    <row r="43" spans="2:5" s="11" customFormat="1" ht="12" customHeight="1">
      <c r="B43" s="34" t="s">
        <v>59</v>
      </c>
      <c r="C43" s="35"/>
      <c r="D43" s="35"/>
      <c r="E43" s="22">
        <f>3*цены!E49</f>
        <v>4839.960000000001</v>
      </c>
    </row>
    <row r="44" spans="2:9" s="11" customFormat="1" ht="12" customHeight="1">
      <c r="B44" s="34" t="s">
        <v>3</v>
      </c>
      <c r="C44" s="35"/>
      <c r="D44" s="35"/>
      <c r="E44" s="22">
        <f>4*цены!E40</f>
        <v>1929.52</v>
      </c>
      <c r="I44" s="8"/>
    </row>
    <row r="45" spans="2:5" s="14" customFormat="1" ht="12" customHeight="1">
      <c r="B45" s="34" t="s">
        <v>10</v>
      </c>
      <c r="C45" s="34"/>
      <c r="D45" s="34"/>
      <c r="E45" s="22">
        <f>16000+5000</f>
        <v>21000</v>
      </c>
    </row>
    <row r="46" spans="2:5" s="15" customFormat="1" ht="12" customHeight="1">
      <c r="B46" s="34" t="s">
        <v>9</v>
      </c>
      <c r="C46" s="35"/>
      <c r="D46" s="35"/>
      <c r="E46" s="22">
        <f>1540</f>
        <v>1540</v>
      </c>
    </row>
    <row r="47" spans="2:5" s="14" customFormat="1" ht="12" customHeight="1">
      <c r="B47" s="34" t="s">
        <v>79</v>
      </c>
      <c r="C47" s="35"/>
      <c r="D47" s="35"/>
      <c r="E47" s="22">
        <f>340*2</f>
        <v>680</v>
      </c>
    </row>
    <row r="48" spans="2:5" s="14" customFormat="1" ht="12" customHeight="1">
      <c r="B48" s="34" t="s">
        <v>77</v>
      </c>
      <c r="C48" s="34"/>
      <c r="D48" s="34"/>
      <c r="E48" s="22">
        <f>553.9*1</f>
        <v>553.9</v>
      </c>
    </row>
    <row r="49" spans="2:5" s="14" customFormat="1" ht="12" customHeight="1">
      <c r="B49" s="34" t="s">
        <v>78</v>
      </c>
      <c r="C49" s="34"/>
      <c r="D49" s="34"/>
      <c r="E49" s="21">
        <f>1.98*9*596.29</f>
        <v>10625.8878</v>
      </c>
    </row>
    <row r="50" ht="15">
      <c r="E50" s="6">
        <f>SUM(E5:E49)</f>
        <v>996175.1998803228</v>
      </c>
    </row>
    <row r="51" spans="3:5" ht="12" customHeight="1">
      <c r="C51" s="5" t="s">
        <v>81</v>
      </c>
      <c r="D51" s="36">
        <f>'[2]Лист2'!$D$42</f>
        <v>967887.5399999999</v>
      </c>
      <c r="E51" s="37"/>
    </row>
    <row r="52" spans="3:5" ht="12" customHeight="1">
      <c r="C52" s="5" t="s">
        <v>8</v>
      </c>
      <c r="D52" s="38">
        <f>'[2]Лист2'!$E$42</f>
        <v>966349.2399999999</v>
      </c>
      <c r="E52" s="39"/>
    </row>
    <row r="53" spans="3:5" ht="12" customHeight="1">
      <c r="C53" s="5" t="s">
        <v>80</v>
      </c>
      <c r="D53" s="7"/>
      <c r="E53" s="9">
        <f>E50*1.18</f>
        <v>1175486.7358587808</v>
      </c>
    </row>
    <row r="54" ht="114.75" customHeight="1"/>
    <row r="55" s="10" customFormat="1" ht="24" customHeight="1"/>
    <row r="56" ht="12" customHeight="1"/>
    <row r="57" ht="21" customHeight="1"/>
    <row r="58" ht="15" customHeight="1"/>
    <row r="59" ht="23.25" customHeight="1"/>
    <row r="60" ht="36" customHeight="1"/>
    <row r="61" ht="12" customHeight="1"/>
    <row r="62" ht="12" customHeight="1" hidden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6" customHeight="1"/>
    <row r="70" ht="6" customHeight="1"/>
    <row r="71" ht="6" customHeight="1"/>
    <row r="72" ht="6" customHeight="1"/>
    <row r="73" ht="12" customHeight="1"/>
    <row r="74" ht="12" customHeight="1"/>
    <row r="75" ht="12" customHeight="1"/>
    <row r="76" s="11" customFormat="1" ht="12" customHeight="1"/>
    <row r="77" s="11" customFormat="1" ht="12" customHeight="1"/>
    <row r="78" s="11" customFormat="1" ht="12" customHeight="1"/>
    <row r="79" s="12" customFormat="1" ht="12" customHeight="1"/>
    <row r="80" s="11" customFormat="1" ht="12" customHeight="1"/>
    <row r="81" s="11" customFormat="1" ht="12" customHeight="1"/>
    <row r="82" s="11" customFormat="1" ht="12" customHeight="1"/>
    <row r="83" s="11" customFormat="1" ht="12" customHeight="1"/>
    <row r="84" s="11" customFormat="1" ht="31.5" customHeight="1"/>
    <row r="85" s="11" customFormat="1" ht="12" customHeight="1"/>
    <row r="86" s="11" customFormat="1" ht="11.25" customHeight="1"/>
    <row r="87" s="11" customFormat="1" ht="12" customHeight="1"/>
    <row r="88" ht="12" customHeight="1"/>
    <row r="89" ht="12" customHeight="1"/>
    <row r="90" ht="12" customHeight="1"/>
    <row r="91" s="14" customFormat="1" ht="12" customHeight="1"/>
    <row r="92" s="15" customFormat="1" ht="12" customHeight="1"/>
    <row r="93" ht="12" customHeight="1"/>
    <row r="94" s="15" customFormat="1" ht="12" customHeight="1"/>
    <row r="95" s="17" customFormat="1" ht="12" customHeight="1"/>
    <row r="96" s="14" customFormat="1" ht="12" customHeight="1"/>
    <row r="97" s="15" customFormat="1" ht="12" customHeight="1"/>
    <row r="98" s="14" customFormat="1" ht="12" customHeight="1"/>
    <row r="100" ht="12" customHeight="1"/>
    <row r="101" ht="12" customHeight="1"/>
    <row r="102" ht="12" customHeight="1"/>
    <row r="103" ht="181.5" customHeight="1"/>
    <row r="104" s="10" customFormat="1" ht="24" customHeight="1"/>
    <row r="105" ht="12" customHeight="1"/>
    <row r="106" ht="21" customHeight="1"/>
    <row r="107" ht="15" customHeight="1"/>
    <row r="108" ht="23.25" customHeight="1"/>
    <row r="109" ht="36" customHeight="1"/>
    <row r="110" ht="12" customHeight="1"/>
    <row r="111" ht="12" customHeight="1" hidden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6" customHeight="1"/>
    <row r="119" ht="6" customHeight="1"/>
    <row r="120" ht="6" customHeight="1"/>
    <row r="121" ht="6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s="12" customFormat="1" ht="12" customHeight="1"/>
    <row r="131" s="12" customFormat="1" ht="12" customHeight="1"/>
    <row r="132" s="11" customFormat="1" ht="12" customHeight="1"/>
    <row r="133" s="11" customFormat="1" ht="12" customHeight="1"/>
    <row r="134" s="11" customFormat="1" ht="12" customHeight="1"/>
    <row r="135" s="11" customFormat="1" ht="11.25" customHeight="1"/>
    <row r="136" s="11" customFormat="1" ht="12" customHeight="1"/>
    <row r="137" s="14" customFormat="1" ht="12" customHeight="1"/>
    <row r="138" s="16" customFormat="1" ht="12" customHeight="1"/>
    <row r="139" s="16" customFormat="1" ht="12" customHeight="1"/>
    <row r="140" s="16" customFormat="1" ht="12" customHeight="1"/>
    <row r="141" s="14" customFormat="1" ht="12" customHeight="1"/>
    <row r="143" ht="12" customHeight="1"/>
    <row r="144" ht="12" customHeight="1"/>
    <row r="145" ht="12" customHeight="1"/>
    <row r="146" ht="262.5" customHeight="1"/>
    <row r="147" s="10" customFormat="1" ht="24" customHeight="1"/>
    <row r="148" ht="12" customHeight="1"/>
    <row r="149" ht="21" customHeight="1"/>
    <row r="150" ht="15" customHeight="1"/>
    <row r="151" ht="23.25" customHeight="1"/>
    <row r="152" ht="36" customHeight="1"/>
    <row r="153" ht="12" customHeight="1"/>
    <row r="154" ht="12" customHeight="1" hidden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6" customHeight="1"/>
    <row r="162" ht="6" customHeight="1"/>
    <row r="163" ht="6" customHeight="1"/>
    <row r="164" ht="6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s="12" customFormat="1" ht="12" customHeight="1"/>
    <row r="172" s="11" customFormat="1" ht="12" customHeight="1"/>
    <row r="173" s="11" customFormat="1" ht="12" customHeight="1"/>
    <row r="174" s="11" customFormat="1" ht="12" customHeight="1"/>
    <row r="175" s="11" customFormat="1" ht="12" customHeight="1"/>
    <row r="176" s="11" customFormat="1" ht="12.75" customHeight="1"/>
    <row r="177" s="11" customFormat="1" ht="12" customHeight="1"/>
    <row r="178" s="11" customFormat="1" ht="12" customHeight="1"/>
    <row r="179" s="11" customFormat="1" ht="12" customHeight="1"/>
    <row r="180" ht="12" customHeight="1"/>
    <row r="181" ht="12" customHeight="1"/>
    <row r="182" ht="12" customHeight="1"/>
    <row r="183" s="14" customFormat="1" ht="12" customHeight="1"/>
    <row r="184" s="14" customFormat="1" ht="12" customHeight="1"/>
    <row r="185" s="16" customFormat="1" ht="12" customHeight="1"/>
    <row r="186" s="16" customFormat="1" ht="12" customHeight="1"/>
    <row r="187" s="16" customFormat="1" ht="12" customHeight="1"/>
    <row r="188" ht="12" customHeight="1"/>
    <row r="190" ht="12" customHeight="1"/>
    <row r="191" ht="12" customHeight="1"/>
    <row r="192" ht="12" customHeight="1"/>
    <row r="193" ht="210.75" customHeight="1"/>
    <row r="194" s="10" customFormat="1" ht="24" customHeight="1"/>
    <row r="195" ht="12" customHeight="1"/>
    <row r="196" ht="21" customHeight="1"/>
    <row r="197" ht="15" customHeight="1"/>
    <row r="198" ht="23.25" customHeight="1"/>
    <row r="199" ht="36" customHeight="1"/>
    <row r="200" ht="12" customHeight="1"/>
    <row r="201" ht="12" customHeight="1" hidden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6" customHeight="1"/>
    <row r="209" ht="6" customHeight="1"/>
    <row r="210" ht="6" customHeight="1"/>
    <row r="211" ht="6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s="11" customFormat="1" ht="12" customHeight="1"/>
    <row r="219" s="11" customFormat="1" ht="12" customHeight="1"/>
    <row r="220" s="11" customFormat="1" ht="12" customHeight="1"/>
    <row r="221" s="11" customFormat="1" ht="12" customHeight="1"/>
    <row r="222" s="11" customFormat="1" ht="12" customHeight="1"/>
    <row r="223" s="11" customFormat="1" ht="11.25" customHeight="1"/>
    <row r="224" s="11" customFormat="1" ht="12" customHeight="1"/>
    <row r="225" s="14" customFormat="1" ht="12" customHeight="1"/>
    <row r="226" s="13" customFormat="1" ht="12" customHeight="1"/>
    <row r="227" s="13" customFormat="1" ht="12" customHeight="1"/>
    <row r="228" s="13" customFormat="1" ht="12" customHeight="1"/>
    <row r="229" ht="12" customHeight="1"/>
    <row r="230" s="14" customFormat="1" ht="12" customHeight="1"/>
    <row r="231" s="16" customFormat="1" ht="12" customHeight="1"/>
    <row r="232" s="16" customFormat="1" ht="12" customHeight="1"/>
    <row r="233" s="14" customFormat="1" ht="12" customHeight="1"/>
    <row r="234" s="16" customFormat="1" ht="12" customHeight="1"/>
    <row r="235" s="14" customFormat="1" ht="12" customHeight="1"/>
    <row r="237" ht="12" customHeight="1"/>
    <row r="238" ht="12" customHeight="1"/>
    <row r="239" ht="12" customHeight="1"/>
    <row r="240" ht="230.25" customHeight="1"/>
    <row r="241" s="10" customFormat="1" ht="24" customHeight="1"/>
    <row r="242" ht="12" customHeight="1"/>
    <row r="243" ht="21" customHeight="1"/>
    <row r="244" ht="15" customHeight="1"/>
    <row r="245" ht="23.25" customHeight="1"/>
    <row r="246" ht="36" customHeight="1"/>
    <row r="247" ht="12" customHeight="1"/>
    <row r="248" ht="12" customHeight="1" hidden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6" customHeight="1"/>
    <row r="256" ht="6" customHeight="1"/>
    <row r="257" ht="6" customHeight="1"/>
    <row r="258" ht="6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s="12" customFormat="1" ht="12" customHeight="1"/>
    <row r="266" s="11" customFormat="1" ht="12" customHeight="1"/>
    <row r="267" s="11" customFormat="1" ht="12" customHeight="1"/>
    <row r="268" s="11" customFormat="1" ht="12" customHeight="1"/>
    <row r="269" s="11" customFormat="1" ht="12.75" customHeight="1"/>
    <row r="270" s="11" customFormat="1" ht="31.5" customHeight="1"/>
    <row r="271" s="11" customFormat="1" ht="12" customHeight="1"/>
    <row r="272" s="11" customFormat="1" ht="12" customHeight="1"/>
    <row r="273" s="14" customFormat="1" ht="12" customHeight="1"/>
    <row r="274" s="14" customFormat="1" ht="12" customHeight="1"/>
    <row r="275" ht="13.5" customHeight="1"/>
    <row r="276" s="14" customFormat="1" ht="12" customHeight="1"/>
    <row r="277" s="14" customFormat="1" ht="12" customHeight="1"/>
    <row r="278" s="14" customFormat="1" ht="12" customHeight="1"/>
    <row r="279" s="14" customFormat="1" ht="12" customHeight="1"/>
    <row r="281" ht="12" customHeight="1"/>
    <row r="282" ht="12" customHeight="1"/>
    <row r="283" ht="12" customHeight="1"/>
    <row r="284" ht="227.25" customHeight="1"/>
    <row r="285" s="10" customFormat="1" ht="24" customHeight="1"/>
    <row r="286" ht="12" customHeight="1"/>
    <row r="287" ht="21" customHeight="1"/>
    <row r="288" ht="15" customHeight="1"/>
    <row r="289" ht="23.25" customHeight="1"/>
    <row r="290" ht="36" customHeight="1"/>
    <row r="291" ht="12" customHeight="1"/>
    <row r="292" ht="12" customHeight="1" hidden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6" customHeight="1"/>
    <row r="300" ht="6" customHeight="1"/>
    <row r="301" ht="6" customHeight="1"/>
    <row r="302" ht="6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s="11" customFormat="1" ht="12" customHeight="1"/>
    <row r="311" s="11" customFormat="1" ht="12" customHeight="1"/>
    <row r="312" s="11" customFormat="1" ht="12" customHeight="1"/>
    <row r="313" s="11" customFormat="1" ht="12" customHeight="1"/>
    <row r="314" s="11" customFormat="1" ht="12" customHeight="1"/>
    <row r="315" s="11" customFormat="1" ht="12.75" customHeight="1"/>
    <row r="316" s="11" customFormat="1" ht="12.75" customHeight="1"/>
    <row r="317" s="11" customFormat="1" ht="11.25" customHeight="1"/>
    <row r="318" s="11" customFormat="1" ht="12" customHeight="1"/>
    <row r="319" ht="12" customHeight="1"/>
    <row r="320" s="14" customFormat="1" ht="12" customHeight="1"/>
    <row r="321" s="13" customFormat="1" ht="12" customHeight="1"/>
    <row r="322" s="13" customFormat="1" ht="12" customHeight="1"/>
    <row r="323" s="14" customFormat="1" ht="12" customHeight="1"/>
    <row r="324" s="14" customFormat="1" ht="12" customHeight="1"/>
    <row r="325" ht="12" customHeight="1"/>
    <row r="326" ht="12" customHeight="1"/>
    <row r="327" s="14" customFormat="1" ht="12" customHeight="1"/>
    <row r="328" s="14" customFormat="1" ht="13.5" customHeight="1"/>
    <row r="329" s="14" customFormat="1" ht="12" customHeight="1"/>
    <row r="330" ht="12" customHeight="1"/>
    <row r="332" ht="12" customHeight="1"/>
    <row r="333" ht="12" customHeight="1"/>
    <row r="334" ht="12" customHeight="1"/>
    <row r="335" ht="161.25" customHeight="1"/>
    <row r="336" s="10" customFormat="1" ht="24" customHeight="1"/>
    <row r="337" ht="12" customHeight="1"/>
    <row r="338" ht="21" customHeight="1"/>
    <row r="339" ht="15" customHeight="1"/>
    <row r="340" ht="23.25" customHeight="1"/>
    <row r="341" ht="36" customHeight="1"/>
    <row r="342" ht="12" customHeight="1"/>
    <row r="343" ht="12" customHeight="1" hidden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6" customHeight="1"/>
    <row r="351" ht="6" customHeight="1"/>
    <row r="352" ht="6" customHeight="1"/>
    <row r="353" ht="6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s="11" customFormat="1" ht="12" customHeight="1"/>
    <row r="361" s="18" customFormat="1" ht="12" customHeight="1"/>
    <row r="362" s="18" customFormat="1" ht="12" customHeight="1"/>
    <row r="363" s="18" customFormat="1" ht="12" customHeight="1"/>
    <row r="364" s="11" customFormat="1" ht="12" customHeight="1"/>
    <row r="365" s="11" customFormat="1" ht="12" customHeight="1"/>
    <row r="366" s="11" customFormat="1" ht="11.25" customHeight="1"/>
    <row r="367" s="11" customFormat="1" ht="12" customHeight="1"/>
    <row r="368" s="14" customFormat="1" ht="12" customHeight="1"/>
    <row r="369" s="14" customFormat="1" ht="12" customHeight="1"/>
    <row r="370" ht="12" customHeight="1"/>
    <row r="371" s="14" customFormat="1" ht="12" customHeight="1"/>
    <row r="372" s="14" customFormat="1" ht="12" customHeight="1"/>
    <row r="373" s="14" customFormat="1" ht="12" customHeight="1"/>
    <row r="374" s="16" customFormat="1" ht="12" customHeight="1"/>
    <row r="375" s="14" customFormat="1" ht="12" customHeight="1"/>
    <row r="377" ht="12" customHeight="1"/>
    <row r="378" ht="12" customHeight="1"/>
    <row r="379" ht="12" customHeight="1"/>
    <row r="380" ht="233.25" customHeight="1"/>
    <row r="381" s="10" customFormat="1" ht="24" customHeight="1"/>
    <row r="382" ht="12" customHeight="1"/>
    <row r="383" ht="21" customHeight="1"/>
    <row r="384" ht="15" customHeight="1"/>
    <row r="385" ht="23.25" customHeight="1"/>
    <row r="386" ht="36" customHeight="1"/>
    <row r="387" ht="12" customHeight="1"/>
    <row r="388" ht="12" customHeight="1" hidden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6" customHeight="1"/>
    <row r="396" ht="6" customHeight="1"/>
    <row r="397" ht="6" customHeight="1"/>
    <row r="398" ht="6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s="11" customFormat="1" ht="12" customHeight="1"/>
    <row r="406" s="11" customFormat="1" ht="12" customHeight="1"/>
    <row r="407" s="11" customFormat="1" ht="12" customHeight="1"/>
    <row r="408" s="11" customFormat="1" ht="12" customHeight="1"/>
    <row r="409" s="11" customFormat="1" ht="11.25" customHeight="1"/>
    <row r="410" ht="12" customHeight="1"/>
    <row r="411" s="14" customFormat="1" ht="12" customHeight="1"/>
    <row r="412" s="14" customFormat="1" ht="12" customHeight="1"/>
    <row r="413" s="14" customFormat="1" ht="12" customHeight="1"/>
    <row r="415" ht="12" customHeight="1"/>
    <row r="416" ht="12" customHeight="1"/>
    <row r="417" ht="12" customHeight="1"/>
    <row r="418" ht="321" customHeight="1"/>
    <row r="419" s="10" customFormat="1" ht="24" customHeight="1"/>
    <row r="420" ht="12" customHeight="1"/>
    <row r="421" ht="21" customHeight="1"/>
    <row r="422" ht="15" customHeight="1"/>
    <row r="423" ht="23.25" customHeight="1"/>
    <row r="424" ht="36" customHeight="1"/>
    <row r="425" ht="12" customHeight="1"/>
    <row r="426" ht="12" customHeight="1" hidden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6" customHeight="1"/>
    <row r="434" ht="6" customHeight="1"/>
    <row r="435" ht="6" customHeight="1"/>
    <row r="436" ht="6" customHeight="1"/>
    <row r="437" s="11" customFormat="1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s="12" customFormat="1" ht="12" customHeight="1"/>
    <row r="445" s="11" customFormat="1" ht="11.25" customHeight="1"/>
    <row r="446" s="11" customFormat="1" ht="12" customHeight="1"/>
    <row r="447" ht="12" customHeight="1"/>
    <row r="448" ht="12" customHeight="1"/>
    <row r="449" ht="12" customHeight="1"/>
    <row r="450" s="14" customFormat="1" ht="12" customHeight="1"/>
    <row r="451" s="14" customFormat="1" ht="11.25" customHeight="1"/>
    <row r="452" s="14" customFormat="1" ht="12" customHeight="1"/>
    <row r="453" s="14" customFormat="1" ht="12" customHeight="1"/>
    <row r="454" s="14" customFormat="1" ht="12" customHeight="1"/>
    <row r="455" ht="12" customHeight="1"/>
    <row r="457" ht="12" customHeight="1"/>
    <row r="458" ht="12" customHeight="1"/>
    <row r="459" ht="12" customHeight="1"/>
    <row r="460" ht="238.5" customHeight="1"/>
  </sheetData>
  <sheetProtection password="CCE3" sheet="1" objects="1" scenarios="1" selectLockedCells="1" selectUnlockedCells="1"/>
  <mergeCells count="52">
    <mergeCell ref="A1:G1"/>
    <mergeCell ref="B2:D2"/>
    <mergeCell ref="B3:D3"/>
    <mergeCell ref="B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6"/>
    <mergeCell ref="E15:E16"/>
    <mergeCell ref="B17:D18"/>
    <mergeCell ref="E17:E18"/>
    <mergeCell ref="B19:D19"/>
    <mergeCell ref="B35:D35"/>
    <mergeCell ref="B23:D23"/>
    <mergeCell ref="B24:D24"/>
    <mergeCell ref="B25:D25"/>
    <mergeCell ref="B27:D27"/>
    <mergeCell ref="B26:D26"/>
    <mergeCell ref="B28:D28"/>
    <mergeCell ref="B36:D36"/>
    <mergeCell ref="B37:D37"/>
    <mergeCell ref="B38:D38"/>
    <mergeCell ref="B39:D39"/>
    <mergeCell ref="B40:D40"/>
    <mergeCell ref="B41:D41"/>
    <mergeCell ref="D51:E51"/>
    <mergeCell ref="D52:E52"/>
    <mergeCell ref="B42:D42"/>
    <mergeCell ref="B47:D47"/>
    <mergeCell ref="B48:D48"/>
    <mergeCell ref="B49:D49"/>
    <mergeCell ref="B43:D43"/>
    <mergeCell ref="B44:D44"/>
    <mergeCell ref="B45:D45"/>
    <mergeCell ref="B46:D46"/>
    <mergeCell ref="H3:L3"/>
    <mergeCell ref="B29:D29"/>
    <mergeCell ref="B31:D31"/>
    <mergeCell ref="B33:D33"/>
    <mergeCell ref="B30:D30"/>
    <mergeCell ref="B34:D34"/>
    <mergeCell ref="B32:D32"/>
    <mergeCell ref="B20:D20"/>
    <mergeCell ref="B21:D21"/>
    <mergeCell ref="B22:D22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9.140625" style="28" customWidth="1"/>
    <col min="4" max="4" width="22.7109375" style="28" customWidth="1"/>
    <col min="5" max="5" width="11.421875" style="28" bestFit="1" customWidth="1"/>
    <col min="6" max="16384" width="9.140625" style="28" customWidth="1"/>
  </cols>
  <sheetData>
    <row r="1" spans="2:5" s="25" customFormat="1" ht="37.5" customHeight="1">
      <c r="B1" s="48" t="s">
        <v>37</v>
      </c>
      <c r="C1" s="48"/>
      <c r="D1" s="48"/>
      <c r="E1" s="25">
        <v>2.05</v>
      </c>
    </row>
    <row r="2" spans="2:5" s="25" customFormat="1" ht="46.5" customHeight="1">
      <c r="B2" s="48" t="s">
        <v>32</v>
      </c>
      <c r="C2" s="48"/>
      <c r="D2" s="48"/>
      <c r="E2" s="25">
        <v>2.05</v>
      </c>
    </row>
    <row r="3" spans="2:5" s="25" customFormat="1" ht="12" customHeight="1">
      <c r="B3" s="48" t="s">
        <v>33</v>
      </c>
      <c r="C3" s="48"/>
      <c r="D3" s="48"/>
      <c r="E3" s="25">
        <v>2.05</v>
      </c>
    </row>
    <row r="4" spans="2:5" s="25" customFormat="1" ht="22.5" customHeight="1">
      <c r="B4" s="48" t="s">
        <v>35</v>
      </c>
      <c r="C4" s="48"/>
      <c r="D4" s="48"/>
      <c r="E4" s="26">
        <v>121.53</v>
      </c>
    </row>
    <row r="5" spans="2:5" s="25" customFormat="1" ht="12" customHeight="1">
      <c r="B5" s="48" t="s">
        <v>16</v>
      </c>
      <c r="C5" s="48"/>
      <c r="D5" s="48"/>
      <c r="E5" s="26">
        <v>0.76</v>
      </c>
    </row>
    <row r="6" spans="2:5" s="25" customFormat="1" ht="12" customHeight="1">
      <c r="B6" s="48" t="s">
        <v>18</v>
      </c>
      <c r="C6" s="48"/>
      <c r="D6" s="48"/>
      <c r="E6" s="26">
        <v>4.53</v>
      </c>
    </row>
    <row r="7" spans="2:5" s="25" customFormat="1" ht="12" customHeight="1">
      <c r="B7" s="48" t="s">
        <v>19</v>
      </c>
      <c r="C7" s="48"/>
      <c r="D7" s="48"/>
      <c r="E7" s="26">
        <v>286.7</v>
      </c>
    </row>
    <row r="8" spans="2:5" s="25" customFormat="1" ht="22.5" customHeight="1">
      <c r="B8" s="48" t="s">
        <v>39</v>
      </c>
      <c r="C8" s="48"/>
      <c r="D8" s="48"/>
      <c r="E8" s="26">
        <v>0.37</v>
      </c>
    </row>
    <row r="9" spans="2:5" s="25" customFormat="1" ht="12" customHeight="1">
      <c r="B9" s="48" t="s">
        <v>17</v>
      </c>
      <c r="C9" s="48"/>
      <c r="D9" s="48"/>
      <c r="E9" s="26">
        <v>0.54</v>
      </c>
    </row>
    <row r="10" spans="2:5" s="25" customFormat="1" ht="12" customHeight="1">
      <c r="B10" s="48"/>
      <c r="C10" s="48"/>
      <c r="D10" s="48"/>
      <c r="E10" s="26"/>
    </row>
    <row r="11" spans="2:5" s="25" customFormat="1" ht="12" customHeight="1">
      <c r="B11" s="48"/>
      <c r="C11" s="48"/>
      <c r="D11" s="48"/>
      <c r="E11" s="26"/>
    </row>
    <row r="12" ht="15">
      <c r="B12" s="27" t="s">
        <v>51</v>
      </c>
    </row>
    <row r="13" spans="2:5" s="25" customFormat="1" ht="12" customHeight="1">
      <c r="B13" s="48" t="s">
        <v>6</v>
      </c>
      <c r="C13" s="48"/>
      <c r="D13" s="48"/>
      <c r="E13" s="29">
        <f>80.14</f>
        <v>80.14</v>
      </c>
    </row>
    <row r="14" spans="2:5" s="25" customFormat="1" ht="12" customHeight="1">
      <c r="B14" s="48" t="s">
        <v>52</v>
      </c>
      <c r="C14" s="48"/>
      <c r="D14" s="48"/>
      <c r="E14" s="29">
        <f>1271+428.51</f>
        <v>1699.51</v>
      </c>
    </row>
    <row r="15" spans="2:5" s="25" customFormat="1" ht="12" customHeight="1">
      <c r="B15" s="48" t="s">
        <v>47</v>
      </c>
      <c r="C15" s="48"/>
      <c r="D15" s="48"/>
      <c r="E15" s="26">
        <v>141.22</v>
      </c>
    </row>
    <row r="16" spans="2:5" s="25" customFormat="1" ht="12" customHeight="1">
      <c r="B16" s="48" t="s">
        <v>48</v>
      </c>
      <c r="C16" s="48"/>
      <c r="D16" s="48"/>
      <c r="E16" s="26">
        <v>160.58</v>
      </c>
    </row>
    <row r="17" spans="2:5" s="25" customFormat="1" ht="12" customHeight="1">
      <c r="B17" s="48" t="s">
        <v>49</v>
      </c>
      <c r="C17" s="48"/>
      <c r="D17" s="48"/>
      <c r="E17" s="26">
        <v>50</v>
      </c>
    </row>
    <row r="18" spans="2:5" s="25" customFormat="1" ht="12" customHeight="1">
      <c r="B18" s="48" t="s">
        <v>50</v>
      </c>
      <c r="C18" s="48"/>
      <c r="D18" s="48"/>
      <c r="E18" s="26">
        <v>558.75</v>
      </c>
    </row>
    <row r="19" spans="2:5" s="25" customFormat="1" ht="12" customHeight="1">
      <c r="B19" s="48" t="s">
        <v>11</v>
      </c>
      <c r="C19" s="48"/>
      <c r="D19" s="48"/>
      <c r="E19" s="26">
        <v>112</v>
      </c>
    </row>
    <row r="20" spans="2:5" s="25" customFormat="1" ht="12" customHeight="1">
      <c r="B20" s="48" t="s">
        <v>11</v>
      </c>
      <c r="C20" s="48"/>
      <c r="D20" s="48"/>
      <c r="E20" s="26">
        <v>112</v>
      </c>
    </row>
    <row r="21" spans="2:5" s="25" customFormat="1" ht="12" customHeight="1">
      <c r="B21" s="48" t="s">
        <v>64</v>
      </c>
      <c r="C21" s="48"/>
      <c r="D21" s="48"/>
      <c r="E21" s="26">
        <v>731.09</v>
      </c>
    </row>
    <row r="22" spans="2:5" s="25" customFormat="1" ht="36" customHeight="1">
      <c r="B22" s="48" t="s">
        <v>65</v>
      </c>
      <c r="C22" s="48"/>
      <c r="D22" s="48"/>
      <c r="E22" s="26">
        <v>542.01</v>
      </c>
    </row>
    <row r="23" spans="2:5" s="25" customFormat="1" ht="12" customHeight="1">
      <c r="B23" s="48" t="s">
        <v>25</v>
      </c>
      <c r="C23" s="48"/>
      <c r="D23" s="48"/>
      <c r="E23" s="26">
        <v>3820</v>
      </c>
    </row>
    <row r="24" spans="2:5" s="25" customFormat="1" ht="12" customHeight="1">
      <c r="B24" s="48" t="s">
        <v>66</v>
      </c>
      <c r="C24" s="48"/>
      <c r="D24" s="48"/>
      <c r="E24" s="26">
        <v>556.16</v>
      </c>
    </row>
    <row r="25" spans="2:5" s="25" customFormat="1" ht="12" customHeight="1">
      <c r="B25" s="48" t="s">
        <v>75</v>
      </c>
      <c r="C25" s="48"/>
      <c r="D25" s="48"/>
      <c r="E25" s="26">
        <v>580.1</v>
      </c>
    </row>
    <row r="26" spans="2:5" s="25" customFormat="1" ht="12" customHeight="1">
      <c r="B26" s="30"/>
      <c r="C26" s="30"/>
      <c r="D26" s="30"/>
      <c r="E26" s="26"/>
    </row>
    <row r="27" spans="2:5" s="25" customFormat="1" ht="25.5" customHeight="1">
      <c r="B27" s="48" t="s">
        <v>27</v>
      </c>
      <c r="C27" s="48"/>
      <c r="D27" s="48"/>
      <c r="E27" s="26">
        <v>577.18</v>
      </c>
    </row>
    <row r="28" spans="2:5" s="25" customFormat="1" ht="24.75" customHeight="1">
      <c r="B28" s="48" t="s">
        <v>14</v>
      </c>
      <c r="C28" s="48"/>
      <c r="D28" s="48"/>
      <c r="E28" s="26">
        <v>629.02</v>
      </c>
    </row>
    <row r="29" spans="2:5" s="25" customFormat="1" ht="24.75" customHeight="1">
      <c r="B29" s="48" t="s">
        <v>5</v>
      </c>
      <c r="C29" s="48"/>
      <c r="D29" s="48"/>
      <c r="E29" s="26">
        <v>728.7</v>
      </c>
    </row>
    <row r="30" spans="2:5" s="25" customFormat="1" ht="24.75" customHeight="1">
      <c r="B30" s="48" t="s">
        <v>53</v>
      </c>
      <c r="C30" s="48"/>
      <c r="D30" s="48"/>
      <c r="E30" s="26">
        <v>783.57</v>
      </c>
    </row>
    <row r="31" spans="2:5" s="25" customFormat="1" ht="24.75" customHeight="1">
      <c r="B31" s="48" t="s">
        <v>20</v>
      </c>
      <c r="C31" s="48"/>
      <c r="D31" s="48"/>
      <c r="E31" s="26">
        <v>907.6</v>
      </c>
    </row>
    <row r="32" spans="2:5" s="25" customFormat="1" ht="24.75" customHeight="1">
      <c r="B32" s="48" t="s">
        <v>24</v>
      </c>
      <c r="C32" s="48"/>
      <c r="D32" s="48"/>
      <c r="E32" s="26">
        <v>1098.59</v>
      </c>
    </row>
    <row r="33" spans="2:5" s="25" customFormat="1" ht="24.75" customHeight="1">
      <c r="B33" s="48" t="s">
        <v>28</v>
      </c>
      <c r="C33" s="48"/>
      <c r="D33" s="48"/>
      <c r="E33" s="26">
        <v>1917.18</v>
      </c>
    </row>
    <row r="34" spans="2:5" s="25" customFormat="1" ht="24.75" customHeight="1">
      <c r="B34" s="48" t="s">
        <v>54</v>
      </c>
      <c r="C34" s="48"/>
      <c r="D34" s="48"/>
      <c r="E34" s="26">
        <f>E33</f>
        <v>1917.18</v>
      </c>
    </row>
    <row r="35" spans="2:5" s="25" customFormat="1" ht="12" customHeight="1">
      <c r="B35" s="48"/>
      <c r="C35" s="48"/>
      <c r="D35" s="48"/>
      <c r="E35" s="26"/>
    </row>
    <row r="36" spans="2:5" s="25" customFormat="1" ht="12" customHeight="1">
      <c r="B36" s="48"/>
      <c r="C36" s="48"/>
      <c r="D36" s="48"/>
      <c r="E36" s="26"/>
    </row>
    <row r="37" spans="2:5" s="25" customFormat="1" ht="42" customHeight="1">
      <c r="B37" s="48" t="s">
        <v>15</v>
      </c>
      <c r="C37" s="48"/>
      <c r="D37" s="48"/>
      <c r="E37" s="26">
        <v>1285.22</v>
      </c>
    </row>
    <row r="38" spans="2:5" s="25" customFormat="1" ht="24.75" customHeight="1">
      <c r="B38" s="48" t="s">
        <v>7</v>
      </c>
      <c r="C38" s="48"/>
      <c r="D38" s="48"/>
      <c r="E38" s="26">
        <v>223.42</v>
      </c>
    </row>
    <row r="39" spans="2:5" s="25" customFormat="1" ht="24.75" customHeight="1">
      <c r="B39" s="31"/>
      <c r="C39" s="31"/>
      <c r="D39" s="31"/>
      <c r="E39" s="26"/>
    </row>
    <row r="40" spans="2:5" s="25" customFormat="1" ht="22.5" customHeight="1">
      <c r="B40" s="48" t="s">
        <v>3</v>
      </c>
      <c r="C40" s="48"/>
      <c r="D40" s="48"/>
      <c r="E40" s="26">
        <v>482.38</v>
      </c>
    </row>
    <row r="41" spans="2:5" s="25" customFormat="1" ht="22.5" customHeight="1">
      <c r="B41" s="31"/>
      <c r="C41" s="31"/>
      <c r="D41" s="31"/>
      <c r="E41" s="26"/>
    </row>
    <row r="42" spans="2:5" s="25" customFormat="1" ht="37.5" customHeight="1">
      <c r="B42" s="48" t="s">
        <v>26</v>
      </c>
      <c r="C42" s="48"/>
      <c r="D42" s="48"/>
      <c r="E42" s="26">
        <v>1541.75</v>
      </c>
    </row>
    <row r="43" spans="2:5" s="25" customFormat="1" ht="37.5" customHeight="1">
      <c r="B43" s="48" t="s">
        <v>2</v>
      </c>
      <c r="C43" s="48"/>
      <c r="D43" s="48"/>
      <c r="E43" s="26">
        <v>1730.92</v>
      </c>
    </row>
    <row r="44" spans="2:5" s="25" customFormat="1" ht="37.5" customHeight="1">
      <c r="B44" s="48" t="s">
        <v>23</v>
      </c>
      <c r="C44" s="48"/>
      <c r="D44" s="48"/>
      <c r="E44" s="26">
        <v>2554.33</v>
      </c>
    </row>
    <row r="45" spans="2:5" s="25" customFormat="1" ht="37.5" customHeight="1">
      <c r="B45" s="48" t="s">
        <v>56</v>
      </c>
      <c r="C45" s="48"/>
      <c r="D45" s="48"/>
      <c r="E45" s="26">
        <v>2623.43</v>
      </c>
    </row>
    <row r="46" spans="2:5" s="25" customFormat="1" ht="37.5" customHeight="1">
      <c r="B46" s="48" t="s">
        <v>55</v>
      </c>
      <c r="C46" s="48"/>
      <c r="D46" s="48"/>
      <c r="E46" s="26">
        <v>2719.26</v>
      </c>
    </row>
    <row r="47" spans="2:5" s="25" customFormat="1" ht="14.25" customHeight="1">
      <c r="B47" s="48" t="s">
        <v>57</v>
      </c>
      <c r="C47" s="48"/>
      <c r="D47" s="48"/>
      <c r="E47" s="26">
        <v>2096.57</v>
      </c>
    </row>
    <row r="48" spans="2:5" s="25" customFormat="1" ht="15">
      <c r="B48" s="48" t="s">
        <v>58</v>
      </c>
      <c r="C48" s="48"/>
      <c r="D48" s="48"/>
      <c r="E48" s="26">
        <f>E54*2</f>
        <v>1441.68</v>
      </c>
    </row>
    <row r="49" spans="2:5" s="25" customFormat="1" ht="15">
      <c r="B49" s="48" t="s">
        <v>59</v>
      </c>
      <c r="C49" s="48"/>
      <c r="D49" s="48"/>
      <c r="E49" s="26">
        <f>E54+E55</f>
        <v>1613.3200000000002</v>
      </c>
    </row>
    <row r="50" spans="2:5" s="25" customFormat="1" ht="14.25" customHeight="1">
      <c r="B50" s="48" t="s">
        <v>30</v>
      </c>
      <c r="C50" s="48"/>
      <c r="D50" s="48"/>
      <c r="E50" s="26">
        <f>E54+E56</f>
        <v>1719.76</v>
      </c>
    </row>
    <row r="51" spans="2:5" s="25" customFormat="1" ht="14.25" customHeight="1">
      <c r="B51" s="48" t="s">
        <v>44</v>
      </c>
      <c r="C51" s="48"/>
      <c r="D51" s="48"/>
      <c r="E51" s="26">
        <f>E54+E57</f>
        <v>1761.5619003228362</v>
      </c>
    </row>
    <row r="52" spans="2:5" s="25" customFormat="1" ht="14.25" customHeight="1">
      <c r="B52" s="48" t="s">
        <v>76</v>
      </c>
      <c r="C52" s="48"/>
      <c r="D52" s="48"/>
      <c r="E52" s="26">
        <v>2540</v>
      </c>
    </row>
    <row r="53" spans="2:5" s="25" customFormat="1" ht="12" customHeight="1">
      <c r="B53" s="48"/>
      <c r="C53" s="48"/>
      <c r="D53" s="48"/>
      <c r="E53" s="26"/>
    </row>
    <row r="54" spans="2:5" s="25" customFormat="1" ht="15">
      <c r="B54" s="48" t="s">
        <v>67</v>
      </c>
      <c r="C54" s="48"/>
      <c r="D54" s="48"/>
      <c r="E54" s="26">
        <v>720.84</v>
      </c>
    </row>
    <row r="55" spans="2:5" s="25" customFormat="1" ht="15" customHeight="1">
      <c r="B55" s="48" t="s">
        <v>68</v>
      </c>
      <c r="C55" s="48"/>
      <c r="D55" s="48"/>
      <c r="E55" s="26">
        <v>892.48</v>
      </c>
    </row>
    <row r="56" spans="2:5" s="25" customFormat="1" ht="14.25" customHeight="1">
      <c r="B56" s="48" t="s">
        <v>69</v>
      </c>
      <c r="C56" s="48"/>
      <c r="D56" s="48"/>
      <c r="E56" s="26">
        <v>998.92</v>
      </c>
    </row>
    <row r="57" spans="2:5" s="25" customFormat="1" ht="14.25" customHeight="1">
      <c r="B57" s="48" t="s">
        <v>70</v>
      </c>
      <c r="C57" s="48"/>
      <c r="D57" s="48"/>
      <c r="E57" s="4">
        <f>'[1]2017 год'!$J$166</f>
        <v>1040.7219003228363</v>
      </c>
    </row>
    <row r="58" spans="2:6" s="25" customFormat="1" ht="15" customHeight="1">
      <c r="B58" s="48" t="s">
        <v>71</v>
      </c>
      <c r="C58" s="48"/>
      <c r="D58" s="48"/>
      <c r="E58" s="4">
        <f>'[1]2017 год'!$J$177</f>
        <v>1423.8940268246333</v>
      </c>
      <c r="F58" s="32"/>
    </row>
    <row r="59" spans="2:5" s="25" customFormat="1" ht="15" customHeight="1">
      <c r="B59" s="48"/>
      <c r="C59" s="48"/>
      <c r="D59" s="48"/>
      <c r="E59" s="4"/>
    </row>
    <row r="60" spans="2:6" s="25" customFormat="1" ht="15" customHeight="1">
      <c r="B60" s="48" t="s">
        <v>73</v>
      </c>
      <c r="C60" s="48"/>
      <c r="D60" s="48"/>
      <c r="E60" s="4">
        <f>'[1]2017 год'!$J$189</f>
        <v>7669.393914751781</v>
      </c>
      <c r="F60" s="32"/>
    </row>
    <row r="61" spans="2:5" s="25" customFormat="1" ht="15" customHeight="1">
      <c r="B61" s="48" t="s">
        <v>74</v>
      </c>
      <c r="C61" s="48"/>
      <c r="D61" s="48"/>
      <c r="E61" s="4">
        <f>'[1]2017 год'!$J$201</f>
        <v>11278.410667718827</v>
      </c>
    </row>
    <row r="62" spans="2:5" s="25" customFormat="1" ht="14.25" customHeight="1">
      <c r="B62" s="31"/>
      <c r="C62" s="31"/>
      <c r="D62" s="31"/>
      <c r="E62" s="26"/>
    </row>
    <row r="63" spans="2:5" s="25" customFormat="1" ht="12" customHeight="1">
      <c r="B63" s="48" t="s">
        <v>60</v>
      </c>
      <c r="C63" s="48"/>
      <c r="D63" s="48"/>
      <c r="E63" s="26">
        <v>68.68</v>
      </c>
    </row>
    <row r="64" spans="2:5" s="25" customFormat="1" ht="12" customHeight="1">
      <c r="B64" s="48"/>
      <c r="C64" s="48"/>
      <c r="D64" s="48"/>
      <c r="E64" s="26"/>
    </row>
    <row r="65" spans="2:5" s="25" customFormat="1" ht="22.5" customHeight="1">
      <c r="B65" s="48" t="s">
        <v>13</v>
      </c>
      <c r="C65" s="48"/>
      <c r="D65" s="48"/>
      <c r="E65" s="26">
        <v>565.23</v>
      </c>
    </row>
    <row r="66" spans="2:5" s="25" customFormat="1" ht="23.25" customHeight="1">
      <c r="B66" s="48" t="s">
        <v>12</v>
      </c>
      <c r="C66" s="48"/>
      <c r="D66" s="48"/>
      <c r="E66" s="26">
        <v>283.85</v>
      </c>
    </row>
    <row r="67" spans="2:5" s="25" customFormat="1" ht="40.5" customHeight="1">
      <c r="B67" s="48" t="s">
        <v>61</v>
      </c>
      <c r="C67" s="48"/>
      <c r="D67" s="48"/>
      <c r="E67" s="26">
        <v>1396.29</v>
      </c>
    </row>
    <row r="68" spans="2:5" s="25" customFormat="1" ht="27" customHeight="1">
      <c r="B68" s="48" t="s">
        <v>62</v>
      </c>
      <c r="C68" s="48"/>
      <c r="D68" s="48"/>
      <c r="E68" s="26">
        <v>517.87</v>
      </c>
    </row>
  </sheetData>
  <sheetProtection password="C657" sheet="1"/>
  <mergeCells count="63"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10:D10"/>
    <mergeCell ref="B11:D11"/>
    <mergeCell ref="B20:D20"/>
    <mergeCell ref="B13:D13"/>
    <mergeCell ref="B15:D15"/>
    <mergeCell ref="B16:D16"/>
    <mergeCell ref="B17:D17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43:D43"/>
    <mergeCell ref="B44:D44"/>
    <mergeCell ref="B45:D45"/>
    <mergeCell ref="B46:D46"/>
    <mergeCell ref="B47:D47"/>
    <mergeCell ref="B48:D48"/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2019-10-29T07:04:48Z</dcterms:modified>
  <cp:category/>
  <cp:version/>
  <cp:contentType/>
  <cp:contentStatus/>
</cp:coreProperties>
</file>