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<sst xmlns="http://schemas.openxmlformats.org/spreadsheetml/2006/main" count="59" uniqueCount="58">
  <si>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</si>
  <si>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</si>
  <si>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</si>
  <si>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</si>
  <si>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</si>
  <si>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</si>
  <si>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</si>
  <si>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</si>
  <si>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</si>
  <si>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</si>
  <si>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</si>
  <si>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</si>
  <si>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</si>
  <si>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</si>
  <si>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</si>
  <si>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</si>
  <si>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</si>
  <si>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</si>
  <si>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</si>
  <si>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</si>
  <si>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</si>
  <si>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</si>
  <si>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</si>
  <si>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</si>
  <si>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</si>
  <si>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</si>
  <si>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</si>
  <si>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</si>
  <si>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 xml:space="preserve">Адрес дома: ЛЕНИНА ПР., 77г </t>
  </si>
  <si>
    <t>Смена патронов</t>
  </si>
  <si>
    <t>Смена сборки диаметром 20 мм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</si>
  <si>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</si>
  <si>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</si>
  <si>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Начислено по дому:</t>
  </si>
  <si>
    <t>Ремонт отдельных мест покрытия из асбоцементных листов: обыкновенного профиля</t>
  </si>
  <si>
    <t>Отчет о работах, выполненных за период с Января 2019 г. по Декабрь 2019 г.</t>
  </si>
  <si>
    <t>Замена светодиодных прожекторов</t>
  </si>
  <si>
    <t>Прокладка кабеля АВВГ 2*2,5</t>
  </si>
  <si>
    <t>Смена ламп: люминесцентных</t>
  </si>
  <si>
    <t xml:space="preserve">Установка почтовых ящиков, без материалов </t>
  </si>
  <si>
    <t xml:space="preserve">Ремонт водосточных труб </t>
  </si>
  <si>
    <t>Итого затрачено по дому:</t>
  </si>
  <si>
    <t>Ремонт лавки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</si>
  <si>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</si>
  <si>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</si>
  <si>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</si>
  <si>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</si>
  <si>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</si>
  <si>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отметов</t>
  </si>
  <si>
    <t>Установка скребка, 5 подъезд</t>
  </si>
  <si>
    <t>Смена ламп: светодиодных</t>
  </si>
  <si>
    <t>Замена фотореле</t>
  </si>
  <si>
    <t xml:space="preserve">Замена датчиков движения </t>
  </si>
  <si>
    <t>Установка светильников</t>
  </si>
  <si>
    <t>Установка пружин на тамбурные двери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</si>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</sst>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0" fontId="28" fillId="0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28" fillId="0" borderId="11" xfId="42" applyNumberFormat="1" applyFont="1" applyFill="1" applyBorder="1" applyAlignment="1" quotePrefix="1">
      <alignment horizontal="right" vertical="center" wrapText="1"/>
      <protection/>
    </xf>
    <xf numFmtId="2" fontId="28" fillId="0" borderId="11" xfId="42" applyNumberFormat="1" applyFont="1" applyFill="1" applyBorder="1" applyAlignment="1" quotePrefix="1">
      <alignment horizontal="right" vertical="center" wrapText="1"/>
      <protection/>
    </xf>
    <xf numFmtId="43" fontId="28" fillId="0" borderId="11" xfId="42" applyNumberFormat="1" applyFont="1" applyFill="1" applyBorder="1" applyAlignment="1" quotePrefix="1">
      <alignment horizontal="right" vertical="center" wrapText="1"/>
      <protection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0" borderId="12" xfId="42" applyNumberFormat="1" applyFont="1" applyFill="1" applyBorder="1" applyAlignment="1" quotePrefix="1">
      <alignment horizontal="right" vertical="center" wrapText="1"/>
      <protection/>
    </xf>
    <xf numFmtId="4" fontId="0" fillId="0" borderId="0" xfId="0" applyNumberFormat="1" applyFill="1" applyAlignment="1">
      <alignment wrapText="1"/>
    </xf>
    <xf numFmtId="4" fontId="25" fillId="0" borderId="0" xfId="0" applyNumberFormat="1" applyFont="1" applyFill="1" applyAlignment="1">
      <alignment wrapText="1"/>
    </xf>
    <xf numFmtId="0" fontId="27" fillId="0" borderId="0" xfId="45" applyFill="1" applyAlignment="1" quotePrefix="1">
      <alignment horizontal="right" vertical="top" wrapText="1"/>
      <protection/>
    </xf>
    <xf numFmtId="0" fontId="47" fillId="0" borderId="11" xfId="0" applyFont="1" applyFill="1" applyBorder="1" applyAlignment="1">
      <alignment horizontal="center" vertical="center" wrapText="1"/>
    </xf>
    <xf numFmtId="4" fontId="27" fillId="0" borderId="13" xfId="39" applyNumberFormat="1" applyFill="1" applyBorder="1" applyAlignment="1" quotePrefix="1">
      <alignment vertical="top" wrapText="1"/>
      <protection/>
    </xf>
    <xf numFmtId="4" fontId="47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8" fillId="0" borderId="11" xfId="43" applyFont="1" applyFill="1" applyBorder="1" applyAlignment="1" quotePrefix="1">
      <alignment horizontal="left" vertical="top" wrapText="1"/>
      <protection/>
    </xf>
    <xf numFmtId="0" fontId="27" fillId="0" borderId="14" xfId="41" applyFill="1" applyBorder="1" applyAlignment="1" quotePrefix="1">
      <alignment horizontal="center" vertical="center" wrapText="1"/>
      <protection/>
    </xf>
    <xf numFmtId="0" fontId="27" fillId="0" borderId="15" xfId="41" applyFill="1" applyBorder="1" applyAlignment="1" quotePrefix="1">
      <alignment horizontal="center" vertical="center" wrapText="1"/>
      <protection/>
    </xf>
    <xf numFmtId="0" fontId="28" fillId="0" borderId="16" xfId="40" applyFill="1" applyBorder="1" applyAlignment="1" quotePrefix="1">
      <alignment horizontal="left" vertical="center" wrapText="1"/>
      <protection/>
    </xf>
    <xf numFmtId="0" fontId="28" fillId="0" borderId="17" xfId="40" applyFill="1" applyBorder="1" applyAlignment="1" quotePrefix="1">
      <alignment horizontal="left" vertical="center" wrapText="1"/>
      <protection/>
    </xf>
    <xf numFmtId="0" fontId="28" fillId="0" borderId="11" xfId="43" applyFill="1" applyBorder="1" applyAlignment="1" quotePrefix="1">
      <alignment horizontal="left" vertical="top" wrapText="1"/>
      <protection/>
    </xf>
    <xf numFmtId="0" fontId="28" fillId="0" borderId="11" xfId="37" applyFill="1" applyBorder="1" applyAlignment="1" quotePrefix="1">
      <alignment horizontal="left" vertical="top" wrapText="1"/>
      <protection/>
    </xf>
    <xf numFmtId="4" fontId="27" fillId="0" borderId="0" xfId="39" applyNumberFormat="1" applyFill="1" applyAlignment="1" quotePrefix="1">
      <alignment horizontal="right" vertical="top" wrapText="1"/>
      <protection/>
    </xf>
    <xf numFmtId="0" fontId="28" fillId="0" borderId="11" xfId="37" applyFont="1" applyFill="1" applyBorder="1" applyAlignment="1" quotePrefix="1">
      <alignment horizontal="left" vertical="top" wrapText="1"/>
      <protection/>
    </xf>
    <xf numFmtId="0" fontId="0" fillId="0" borderId="11" xfId="0" applyFont="1" applyFill="1" applyBorder="1" applyAlignment="1">
      <alignment wrapText="1"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26" fillId="0" borderId="0" xfId="33" applyFill="1" applyAlignment="1" quotePrefix="1">
      <alignment horizontal="left" vertical="center" wrapText="1"/>
      <protection/>
    </xf>
    <xf numFmtId="0" fontId="27" fillId="0" borderId="13" xfId="34" applyFill="1" applyBorder="1" applyAlignment="1" quotePrefix="1">
      <alignment horizontal="left" vertical="center" wrapText="1"/>
      <protection/>
    </xf>
    <xf numFmtId="0" fontId="0" fillId="0" borderId="11" xfId="0" applyFill="1" applyBorder="1" applyAlignment="1">
      <alignment horizontal="center" wrapText="1"/>
    </xf>
    <xf numFmtId="4" fontId="27" fillId="0" borderId="17" xfId="46" applyNumberFormat="1" applyFill="1" applyBorder="1" applyAlignment="1" quotePrefix="1">
      <alignment horizontal="right" vertical="top" wrapText="1"/>
      <protection/>
    </xf>
    <xf numFmtId="0" fontId="28" fillId="0" borderId="18" xfId="43" applyFont="1" applyFill="1" applyBorder="1" applyAlignment="1" quotePrefix="1">
      <alignment horizontal="left" vertical="top" wrapText="1"/>
      <protection/>
    </xf>
    <xf numFmtId="0" fontId="28" fillId="0" borderId="19" xfId="43" applyFont="1" applyFill="1" applyBorder="1" applyAlignment="1" quotePrefix="1">
      <alignment horizontal="left" vertical="top" wrapText="1"/>
      <protection/>
    </xf>
    <xf numFmtId="0" fontId="28" fillId="0" borderId="20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333">
          <cell r="J333">
            <v>955.6761932821831</v>
          </cell>
        </row>
        <row r="940">
          <cell r="J940">
            <v>546.9912167362124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0">
          <cell r="B50">
            <v>865090.55</v>
          </cell>
          <cell r="C50">
            <v>863590.8900000001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2.140625" style="11" customWidth="1"/>
    <col min="2" max="2" width="6.8515625" style="11" customWidth="1"/>
    <col min="3" max="3" width="32.57421875" style="11" customWidth="1"/>
    <col min="4" max="4" width="36.28125" style="11" customWidth="1"/>
    <col min="5" max="5" width="13.140625" style="11" customWidth="1"/>
    <col min="6" max="6" width="12.7109375" style="11" customWidth="1"/>
    <col min="7" max="7" width="3.28125" style="11" customWidth="1"/>
    <col min="8" max="9" width="11.57421875" style="11" bestFit="1" customWidth="1"/>
    <col min="10" max="16384" width="9.140625" style="11" customWidth="1"/>
  </cols>
  <sheetData>
    <row r="1" spans="1:7" ht="24" customHeight="1">
      <c r="A1" s="32" t="s">
        <v>35</v>
      </c>
      <c r="B1" s="32"/>
      <c r="C1" s="32"/>
      <c r="D1" s="32"/>
      <c r="E1" s="32"/>
      <c r="F1" s="32"/>
      <c r="G1" s="32"/>
    </row>
    <row r="2" spans="2:5" ht="12" customHeight="1">
      <c r="B2" s="33" t="s">
        <v>0</v>
      </c>
      <c r="C2" s="33"/>
      <c r="D2" s="33"/>
      <c r="E2" s="5"/>
    </row>
    <row r="3" spans="2:12" ht="21" customHeight="1">
      <c r="B3" s="22" t="s">
        <v>1</v>
      </c>
      <c r="C3" s="23"/>
      <c r="D3" s="23"/>
      <c r="E3" s="17" t="s">
        <v>47</v>
      </c>
      <c r="H3" s="34" t="s">
        <v>43</v>
      </c>
      <c r="I3" s="34"/>
      <c r="J3" s="34"/>
      <c r="K3" s="34"/>
      <c r="L3" s="34"/>
    </row>
    <row r="4" spans="2:12" ht="15" customHeight="1" thickBot="1">
      <c r="B4" s="24" t="s">
        <v>28</v>
      </c>
      <c r="C4" s="25"/>
      <c r="D4" s="25"/>
      <c r="E4" s="25"/>
      <c r="H4" s="6" t="s">
        <v>14</v>
      </c>
      <c r="I4" s="6" t="s">
        <v>44</v>
      </c>
      <c r="J4" s="6" t="s">
        <v>27</v>
      </c>
      <c r="K4" s="6" t="s">
        <v>45</v>
      </c>
      <c r="L4" s="6" t="s">
        <v>46</v>
      </c>
    </row>
    <row r="5" spans="2:12" ht="23.25" customHeight="1" thickBot="1">
      <c r="B5" s="26" t="s">
        <v>20</v>
      </c>
      <c r="C5" s="26"/>
      <c r="D5" s="26"/>
      <c r="E5" s="10">
        <f>2.05*J5*12+J5*2*2.05+2.05*4*J5</f>
        <v>41003.28</v>
      </c>
      <c r="H5" s="1">
        <v>90</v>
      </c>
      <c r="I5" s="1">
        <v>4463.4</v>
      </c>
      <c r="J5" s="1">
        <v>1111.2</v>
      </c>
      <c r="K5" s="1">
        <f>J5</f>
        <v>1111.2</v>
      </c>
      <c r="L5" s="2">
        <v>68</v>
      </c>
    </row>
    <row r="6" spans="2:5" ht="36" customHeight="1">
      <c r="B6" s="26" t="s">
        <v>15</v>
      </c>
      <c r="C6" s="26"/>
      <c r="D6" s="26"/>
      <c r="E6" s="10">
        <f>(I5*2.05*2)</f>
        <v>18299.94</v>
      </c>
    </row>
    <row r="7" spans="2:5" ht="12" customHeight="1">
      <c r="B7" s="26" t="s">
        <v>16</v>
      </c>
      <c r="C7" s="26"/>
      <c r="D7" s="26"/>
      <c r="E7" s="10">
        <f>I5*2.05*2</f>
        <v>18299.94</v>
      </c>
    </row>
    <row r="8" spans="2:5" ht="12" customHeight="1" hidden="1">
      <c r="B8" s="26" t="s">
        <v>17</v>
      </c>
      <c r="C8" s="26"/>
      <c r="D8" s="26"/>
      <c r="E8" s="10"/>
    </row>
    <row r="9" spans="2:5" ht="23.25" customHeight="1">
      <c r="B9" s="26" t="s">
        <v>18</v>
      </c>
      <c r="C9" s="26"/>
      <c r="D9" s="26"/>
      <c r="E9" s="10">
        <f>(3*121.53*2*I5/1000)*3</f>
        <v>9763.866036000001</v>
      </c>
    </row>
    <row r="10" spans="2:5" ht="12" customHeight="1">
      <c r="B10" s="26" t="s">
        <v>7</v>
      </c>
      <c r="C10" s="26"/>
      <c r="D10" s="26"/>
      <c r="E10" s="10">
        <f>12*I5*0.83</f>
        <v>44455.46399999999</v>
      </c>
    </row>
    <row r="11" spans="2:5" ht="12" customHeight="1">
      <c r="B11" s="26" t="s">
        <v>9</v>
      </c>
      <c r="C11" s="26"/>
      <c r="D11" s="26"/>
      <c r="E11" s="10">
        <f>12*I5*6.05</f>
        <v>324042.83999999997</v>
      </c>
    </row>
    <row r="12" spans="2:5" ht="12" customHeight="1">
      <c r="B12" s="26" t="s">
        <v>10</v>
      </c>
      <c r="C12" s="26"/>
      <c r="D12" s="26"/>
      <c r="E12" s="10">
        <f>1*L5*286.7</f>
        <v>19495.6</v>
      </c>
    </row>
    <row r="13" spans="2:5" ht="12" customHeight="1">
      <c r="B13" s="26" t="s">
        <v>8</v>
      </c>
      <c r="C13" s="26"/>
      <c r="D13" s="26"/>
      <c r="E13" s="10">
        <f>12*I5*0.54</f>
        <v>28922.832</v>
      </c>
    </row>
    <row r="14" spans="2:5" ht="12" customHeight="1">
      <c r="B14" s="27" t="s">
        <v>12</v>
      </c>
      <c r="C14" s="27"/>
      <c r="D14" s="27"/>
      <c r="E14" s="10">
        <v>10000</v>
      </c>
    </row>
    <row r="15" spans="2:5" ht="6" customHeight="1">
      <c r="B15" s="26" t="s">
        <v>11</v>
      </c>
      <c r="C15" s="26"/>
      <c r="D15" s="26"/>
      <c r="E15" s="31">
        <f>12*I5*0.8</f>
        <v>42848.64</v>
      </c>
    </row>
    <row r="16" spans="2:5" ht="6" customHeight="1">
      <c r="B16" s="26"/>
      <c r="C16" s="26"/>
      <c r="D16" s="26"/>
      <c r="E16" s="31"/>
    </row>
    <row r="17" spans="2:5" ht="6" customHeight="1">
      <c r="B17" s="26" t="s">
        <v>19</v>
      </c>
      <c r="C17" s="26"/>
      <c r="D17" s="26"/>
      <c r="E17" s="31">
        <f>12*I5*1.46</f>
        <v>78198.768</v>
      </c>
    </row>
    <row r="18" spans="2:5" ht="6" customHeight="1">
      <c r="B18" s="26"/>
      <c r="C18" s="26"/>
      <c r="D18" s="26"/>
      <c r="E18" s="31"/>
    </row>
    <row r="19" spans="2:5" ht="12" customHeight="1">
      <c r="B19" s="26" t="s">
        <v>26</v>
      </c>
      <c r="C19" s="26"/>
      <c r="D19" s="26"/>
      <c r="E19" s="10">
        <f>2100</f>
        <v>2100</v>
      </c>
    </row>
    <row r="20" spans="2:5" ht="12" customHeight="1">
      <c r="B20" s="26" t="s">
        <v>21</v>
      </c>
      <c r="C20" s="26"/>
      <c r="D20" s="26"/>
      <c r="E20" s="10">
        <f>12*I5*0.37</f>
        <v>19817.496</v>
      </c>
    </row>
    <row r="21" spans="2:5" ht="12" customHeight="1">
      <c r="B21" s="26" t="s">
        <v>22</v>
      </c>
      <c r="C21" s="26"/>
      <c r="D21" s="26"/>
      <c r="E21" s="10">
        <f>H5*2*90%*2*137.35*0.38</f>
        <v>16910.532</v>
      </c>
    </row>
    <row r="22" spans="2:5" ht="12" customHeight="1">
      <c r="B22" s="26" t="s">
        <v>23</v>
      </c>
      <c r="C22" s="26"/>
      <c r="D22" s="26"/>
      <c r="E22" s="10">
        <f>H5*90%*2*137.35*0.38</f>
        <v>8455.266</v>
      </c>
    </row>
    <row r="23" spans="2:5" ht="12" customHeight="1">
      <c r="B23" s="26" t="s">
        <v>24</v>
      </c>
      <c r="C23" s="26"/>
      <c r="D23" s="26"/>
      <c r="E23" s="4">
        <v>1442.28</v>
      </c>
    </row>
    <row r="24" spans="2:5" ht="12" customHeight="1">
      <c r="B24" s="26" t="s">
        <v>2</v>
      </c>
      <c r="C24" s="26"/>
      <c r="D24" s="26"/>
      <c r="E24" s="4">
        <v>3090.6</v>
      </c>
    </row>
    <row r="25" spans="2:5" ht="12" customHeight="1">
      <c r="B25" s="26" t="s">
        <v>25</v>
      </c>
      <c r="C25" s="26"/>
      <c r="D25" s="26"/>
      <c r="E25" s="4">
        <f>755.48*4</f>
        <v>3021.92</v>
      </c>
    </row>
    <row r="26" spans="2:5" s="20" customFormat="1" ht="12" customHeight="1">
      <c r="B26" s="21" t="s">
        <v>57</v>
      </c>
      <c r="C26" s="30"/>
      <c r="D26" s="30"/>
      <c r="E26" s="9">
        <f>4*'[2]на июль 15г'!$J$1015</f>
        <v>3385.554100325078</v>
      </c>
    </row>
    <row r="27" spans="2:5" s="20" customFormat="1" ht="12.75" customHeight="1">
      <c r="B27" s="29" t="s">
        <v>31</v>
      </c>
      <c r="C27" s="29"/>
      <c r="D27" s="29"/>
      <c r="E27" s="9">
        <f>'[2]на июль 15г'!$J$974*1+'[2]на июль 15г'!$J$940*1</f>
        <v>1219.1613142687702</v>
      </c>
    </row>
    <row r="28" spans="2:5" s="20" customFormat="1" ht="12" customHeight="1">
      <c r="B28" s="21" t="s">
        <v>32</v>
      </c>
      <c r="C28" s="21"/>
      <c r="D28" s="21"/>
      <c r="E28" s="8">
        <f>'[2]на июль 15г'!$J$333*1</f>
        <v>955.6761932821831</v>
      </c>
    </row>
    <row r="29" spans="2:5" s="20" customFormat="1" ht="15">
      <c r="B29" s="21" t="s">
        <v>55</v>
      </c>
      <c r="C29" s="21"/>
      <c r="D29" s="21"/>
      <c r="E29" s="9">
        <f>50.89*7</f>
        <v>356.23</v>
      </c>
    </row>
    <row r="30" spans="2:5" s="20" customFormat="1" ht="12" customHeight="1">
      <c r="B30" s="21" t="s">
        <v>36</v>
      </c>
      <c r="C30" s="21"/>
      <c r="D30" s="21"/>
      <c r="E30" s="9">
        <f>2*'[1]на июль 15г'!$J$238</f>
        <v>10208.20409270605</v>
      </c>
    </row>
    <row r="31" spans="2:5" s="20" customFormat="1" ht="12" customHeight="1">
      <c r="B31" s="21" t="s">
        <v>53</v>
      </c>
      <c r="C31" s="21"/>
      <c r="D31" s="21"/>
      <c r="E31" s="9">
        <f>5*'[2]на июль 15г'!$J$988</f>
        <v>3764.850892432235</v>
      </c>
    </row>
    <row r="32" spans="2:5" s="20" customFormat="1" ht="11.25" customHeight="1">
      <c r="B32" s="21" t="s">
        <v>51</v>
      </c>
      <c r="C32" s="21"/>
      <c r="D32" s="21"/>
      <c r="E32" s="9">
        <f>2*'[1]на июль 15г'!$J$277</f>
        <v>1671.000241472425</v>
      </c>
    </row>
    <row r="33" spans="2:5" s="20" customFormat="1" ht="15" customHeight="1">
      <c r="B33" s="21" t="s">
        <v>37</v>
      </c>
      <c r="C33" s="21"/>
      <c r="D33" s="21"/>
      <c r="E33" s="8">
        <f>46*'[4]на июль 15г'!$J$1057</f>
        <v>5266.217116687922</v>
      </c>
    </row>
    <row r="34" spans="2:5" s="20" customFormat="1" ht="12" customHeight="1">
      <c r="B34" s="21" t="s">
        <v>52</v>
      </c>
      <c r="C34" s="21"/>
      <c r="D34" s="21"/>
      <c r="E34" s="9">
        <f>4*'[1]на июль 15г'!$J$277</f>
        <v>3342.00048294485</v>
      </c>
    </row>
    <row r="35" spans="2:5" s="20" customFormat="1" ht="15" customHeight="1">
      <c r="B35" s="21" t="s">
        <v>56</v>
      </c>
      <c r="C35" s="21"/>
      <c r="D35" s="21"/>
      <c r="E35" s="8">
        <f>13*'[1]на июль 15г'!$J$198</f>
        <v>2138.604575217712</v>
      </c>
    </row>
    <row r="36" spans="2:5" s="20" customFormat="1" ht="12" customHeight="1">
      <c r="B36" s="21" t="s">
        <v>29</v>
      </c>
      <c r="C36" s="21"/>
      <c r="D36" s="21"/>
      <c r="E36" s="9">
        <f>3*'[1]на июль 15г'!$J$323</f>
        <v>299.92648447531417</v>
      </c>
    </row>
    <row r="37" spans="2:5" s="20" customFormat="1" ht="12.75" customHeight="1">
      <c r="B37" s="21" t="s">
        <v>38</v>
      </c>
      <c r="C37" s="21"/>
      <c r="D37" s="21"/>
      <c r="E37" s="9">
        <f>2*'[2]на июль 15г'!$J$224</f>
        <v>3102.4548754457614</v>
      </c>
    </row>
    <row r="38" spans="2:5" s="20" customFormat="1" ht="15">
      <c r="B38" s="21" t="s">
        <v>4</v>
      </c>
      <c r="C38" s="21"/>
      <c r="D38" s="21"/>
      <c r="E38" s="8">
        <f>48*'[1]на июль 15г'!$J$211</f>
        <v>2765.281513423337</v>
      </c>
    </row>
    <row r="39" spans="2:5" s="20" customFormat="1" ht="15">
      <c r="B39" s="21" t="s">
        <v>50</v>
      </c>
      <c r="C39" s="21"/>
      <c r="D39" s="21"/>
      <c r="E39" s="8">
        <f>18*'[1]на июль 15г'!$J$211</f>
        <v>1036.9805675337514</v>
      </c>
    </row>
    <row r="40" spans="2:5" s="20" customFormat="1" ht="12" customHeight="1">
      <c r="B40" s="21" t="s">
        <v>3</v>
      </c>
      <c r="C40" s="21"/>
      <c r="D40" s="21"/>
      <c r="E40" s="9">
        <f>3*'[1]на июль 15г'!$J$264</f>
        <v>212.6829652871575</v>
      </c>
    </row>
    <row r="41" spans="2:5" s="3" customFormat="1" ht="12" customHeight="1">
      <c r="B41" s="21" t="s">
        <v>30</v>
      </c>
      <c r="C41" s="21"/>
      <c r="D41" s="21"/>
      <c r="E41" s="9">
        <f>4*('[1]на июль 15г'!$J$688+'[1]на июль 15г'!$J$677)</f>
        <v>7053.577074443672</v>
      </c>
    </row>
    <row r="42" spans="2:5" ht="12" customHeight="1">
      <c r="B42" s="21" t="s">
        <v>13</v>
      </c>
      <c r="C42" s="21"/>
      <c r="D42" s="21"/>
      <c r="E42" s="9">
        <f>2*('[1]на июль 15г'!$J$699+'[1]на июль 15г'!$J$677)</f>
        <v>4357.70576277048</v>
      </c>
    </row>
    <row r="43" spans="2:5" ht="14.25" customHeight="1">
      <c r="B43" s="21" t="s">
        <v>6</v>
      </c>
      <c r="C43" s="21"/>
      <c r="D43" s="21"/>
      <c r="E43" s="7">
        <f>635.88+285+1890.86+1823.57</f>
        <v>4635.3099999999995</v>
      </c>
    </row>
    <row r="44" spans="2:5" ht="12" customHeight="1">
      <c r="B44" s="21" t="s">
        <v>39</v>
      </c>
      <c r="C44" s="21"/>
      <c r="D44" s="21"/>
      <c r="E44" s="8">
        <v>16007.89</v>
      </c>
    </row>
    <row r="45" spans="2:5" ht="12" customHeight="1">
      <c r="B45" s="21" t="s">
        <v>40</v>
      </c>
      <c r="C45" s="30"/>
      <c r="D45" s="30"/>
      <c r="E45" s="7">
        <f>1491.71+849.95</f>
        <v>2341.66</v>
      </c>
    </row>
    <row r="46" spans="2:5" ht="12" customHeight="1">
      <c r="B46" s="36" t="s">
        <v>48</v>
      </c>
      <c r="C46" s="37"/>
      <c r="D46" s="38"/>
      <c r="E46" s="13">
        <f>641.75</f>
        <v>641.75</v>
      </c>
    </row>
    <row r="47" spans="2:5" s="12" customFormat="1" ht="15">
      <c r="B47" s="21" t="s">
        <v>6</v>
      </c>
      <c r="C47" s="21"/>
      <c r="D47" s="21"/>
      <c r="E47" s="7">
        <f>2201.44+550.57+4000</f>
        <v>6752.01</v>
      </c>
    </row>
    <row r="48" spans="2:5" ht="15">
      <c r="B48" s="21" t="s">
        <v>34</v>
      </c>
      <c r="C48" s="30"/>
      <c r="D48" s="30"/>
      <c r="E48" s="7">
        <f>6456.52</f>
        <v>6456.52</v>
      </c>
    </row>
    <row r="49" spans="2:5" ht="14.25" customHeight="1">
      <c r="B49" s="21" t="s">
        <v>54</v>
      </c>
      <c r="C49" s="21"/>
      <c r="D49" s="21"/>
      <c r="E49" s="8">
        <v>744</v>
      </c>
    </row>
    <row r="50" spans="2:5" ht="12" customHeight="1">
      <c r="B50" s="29" t="s">
        <v>42</v>
      </c>
      <c r="C50" s="29"/>
      <c r="D50" s="29"/>
      <c r="E50" s="7">
        <v>119</v>
      </c>
    </row>
    <row r="51" spans="2:5" ht="12" customHeight="1">
      <c r="B51" s="21" t="s">
        <v>49</v>
      </c>
      <c r="C51" s="21"/>
      <c r="D51" s="21"/>
      <c r="E51" s="7">
        <f>1671</f>
        <v>1671</v>
      </c>
    </row>
    <row r="52" ht="15">
      <c r="E52" s="15">
        <f>SUM(E5:E51)</f>
        <v>780674.5122887169</v>
      </c>
    </row>
    <row r="53" spans="3:5" ht="12" customHeight="1">
      <c r="C53" s="16" t="s">
        <v>33</v>
      </c>
      <c r="D53" s="35">
        <f>'[3]Лист1'!$B$50</f>
        <v>865090.55</v>
      </c>
      <c r="E53" s="35"/>
    </row>
    <row r="54" spans="3:8" ht="12" customHeight="1">
      <c r="C54" s="16" t="s">
        <v>5</v>
      </c>
      <c r="D54" s="28">
        <f>'[3]Лист1'!$C$50</f>
        <v>863590.8900000001</v>
      </c>
      <c r="E54" s="28"/>
      <c r="H54" s="14"/>
    </row>
    <row r="55" spans="3:6" ht="12" customHeight="1">
      <c r="C55" s="16" t="s">
        <v>41</v>
      </c>
      <c r="D55" s="18"/>
      <c r="E55" s="19">
        <f>E52</f>
        <v>780674.5122887169</v>
      </c>
      <c r="F55" s="14"/>
    </row>
  </sheetData>
  <sheetProtection password="CCF3" sheet="1" objects="1" scenarios="1" selectLockedCells="1" selectUnlockedCells="1"/>
  <mergeCells count="54">
    <mergeCell ref="H3:L3"/>
    <mergeCell ref="B38:D38"/>
    <mergeCell ref="D53:E53"/>
    <mergeCell ref="B46:D46"/>
    <mergeCell ref="B48:D48"/>
    <mergeCell ref="B40:D40"/>
    <mergeCell ref="B28:D28"/>
    <mergeCell ref="B31:D31"/>
    <mergeCell ref="B39:D39"/>
    <mergeCell ref="B33:D33"/>
    <mergeCell ref="B19:D19"/>
    <mergeCell ref="A1:G1"/>
    <mergeCell ref="B2:D2"/>
    <mergeCell ref="B5:D5"/>
    <mergeCell ref="B9:D9"/>
    <mergeCell ref="B10:D10"/>
    <mergeCell ref="B6:D6"/>
    <mergeCell ref="B7:D7"/>
    <mergeCell ref="E17:E18"/>
    <mergeCell ref="B36:D36"/>
    <mergeCell ref="B30:D30"/>
    <mergeCell ref="B26:D26"/>
    <mergeCell ref="B24:D24"/>
    <mergeCell ref="B27:D27"/>
    <mergeCell ref="E15:E16"/>
    <mergeCell ref="B15:D16"/>
    <mergeCell ref="B20:D20"/>
    <mergeCell ref="B22:D22"/>
    <mergeCell ref="B43:D43"/>
    <mergeCell ref="B49:D49"/>
    <mergeCell ref="B42:D42"/>
    <mergeCell ref="B29:D29"/>
    <mergeCell ref="B41:D41"/>
    <mergeCell ref="B32:D32"/>
    <mergeCell ref="B13:D13"/>
    <mergeCell ref="B14:D14"/>
    <mergeCell ref="B23:D23"/>
    <mergeCell ref="B17:D18"/>
    <mergeCell ref="D54:E54"/>
    <mergeCell ref="B44:D44"/>
    <mergeCell ref="B50:D50"/>
    <mergeCell ref="B51:D51"/>
    <mergeCell ref="B45:D45"/>
    <mergeCell ref="B21:D21"/>
    <mergeCell ref="B47:D47"/>
    <mergeCell ref="B3:D3"/>
    <mergeCell ref="B4:E4"/>
    <mergeCell ref="B25:D25"/>
    <mergeCell ref="B37:D37"/>
    <mergeCell ref="B34:D34"/>
    <mergeCell ref="B35:D35"/>
    <mergeCell ref="B8:D8"/>
    <mergeCell ref="B12:D12"/>
    <mergeCell ref="B11:D1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2020-03-27T02:56:43Z</dcterms:modified>
  <cp:category/>
  <cp:version/>
  <cp:contentType/>
  <cp:contentStatus/>
</cp:coreProperties>
</file>