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'Лист'!$A$1:$G$56</definedName>
  </definedNames>
  <calcPr calcMode="autoNoTable" fullCalcOnLoad="1"/>
</workbook>
</file>

<file path=xl/sharedStrings.xml><?xml version="1.0" encoding="utf-8"?>
<sst xmlns="http://schemas.openxmlformats.org/spreadsheetml/2006/main" count="66" uniqueCount="65">
  <si>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</si>
  <si>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</si>
  <si>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</si>
  <si>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</si>
  <si>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</si>
  <si>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</si>
  <si>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</si>
  <si>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</si>
  <si>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</si>
  <si>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</si>
  <si>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</si>
  <si>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</si>
  <si>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</si>
  <si>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</si>
  <si>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</si>
  <si>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</si>
  <si>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</si>
  <si>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</si>
  <si>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</si>
  <si>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</si>
  <si>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</si>
  <si>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</si>
  <si>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</si>
  <si>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</si>
  <si>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</si>
  <si>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</si>
  <si>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</si>
  <si>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ТЕРЕШКОВОЙ, 24а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</si>
  <si>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</si>
  <si>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</si>
  <si>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</si>
  <si>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</si>
  <si>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</si>
  <si>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</si>
  <si>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</si>
  <si>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</si>
  <si>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15 мм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</si>
  <si>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</si>
  <si>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</si>
  <si>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</si>
  <si>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</si>
  <si>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полипропил.труб диаметром: 110 мм</t>
  </si>
  <si>
    <t>Смена задвижек диаметром: 50 мм</t>
  </si>
  <si>
    <t>Смена задвижек диаметром: 80 мм</t>
  </si>
  <si>
    <t>Прокладка кабеля АВВГ 2*2,5</t>
  </si>
  <si>
    <t>Замена распределительной коробки</t>
  </si>
  <si>
    <t>Ремонт перил</t>
  </si>
  <si>
    <t>Ремонт м/п швов, кв.67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</si>
  <si>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</si>
  <si>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</si>
  <si>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</si>
  <si>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</si>
  <si>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</si>
  <si>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</si>
  <si>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</si>
  <si>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 xml:space="preserve">Замена фотореле </t>
  </si>
  <si>
    <t>Смена существующих рулонных кровель на покрытия из наплавляемых рулонных материалов: в один слой, кв. 20, 37, 77</t>
  </si>
  <si>
    <t>Установка информационной доски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</si>
  <si>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</si>
  <si>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фланцев диаметром: 80 мм</t>
  </si>
  <si>
    <t>Монтаж прожекторов светодиодных</t>
  </si>
  <si>
    <t>Замена держателя для предохранителя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</si>
  <si>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</si>
  <si>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светодиодного светильника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</si>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</sst>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5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28" fillId="35" borderId="0" xfId="33" applyFill="1" applyAlignment="1" quotePrefix="1">
      <alignment horizontal="left" vertical="center" wrapText="1"/>
      <protection/>
    </xf>
    <xf numFmtId="0" fontId="0" fillId="35" borderId="0" xfId="0" applyFill="1" applyAlignment="1">
      <alignment horizontal="left" wrapText="1"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37" applyBorder="1" applyAlignment="1" quotePrefix="1">
      <alignment horizontal="left" vertical="top" wrapText="1"/>
      <protection/>
    </xf>
    <xf numFmtId="0" fontId="30" fillId="0" borderId="17" xfId="37" applyBorder="1" applyAlignment="1" quotePrefix="1">
      <alignment horizontal="left" vertical="top" wrapText="1"/>
      <protection/>
    </xf>
    <xf numFmtId="0" fontId="29" fillId="20" borderId="18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9" fillId="21" borderId="18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9" xfId="43" applyFont="1" applyFill="1" applyBorder="1" applyAlignment="1" quotePrefix="1">
      <alignment horizontal="left" vertical="top" wrapText="1"/>
      <protection/>
    </xf>
    <xf numFmtId="0" fontId="30" fillId="0" borderId="13" xfId="43" applyFont="1" applyFill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30" fillId="0" borderId="20" xfId="43" applyFont="1" applyFill="1" applyBorder="1" applyAlignment="1" quotePrefix="1">
      <alignment horizontal="left" vertical="top" wrapText="1"/>
      <protection/>
    </xf>
    <xf numFmtId="4" fontId="29" fillId="0" borderId="21" xfId="47" applyNumberFormat="1" applyBorder="1" applyAlignment="1" quotePrefix="1">
      <alignment horizontal="right" vertical="top" wrapText="1"/>
      <protection/>
    </xf>
    <xf numFmtId="0" fontId="0" fillId="0" borderId="21" xfId="0" applyBorder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54">
          <cell r="J654">
            <v>15556.733578840513</v>
          </cell>
        </row>
        <row r="677">
          <cell r="J677">
            <v>786.6130943054591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  <row r="1002">
          <cell r="J1002">
            <v>1675.1080074097824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9">
          <cell r="B79">
            <v>687505.76</v>
          </cell>
          <cell r="C79">
            <v>682402.8200000002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10" zoomScaleNormal="110" zoomScalePageLayoutView="0" workbookViewId="0" topLeftCell="A19">
      <selection activeCell="B12" sqref="B12:D12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28.421875" style="1" customWidth="1"/>
    <col min="4" max="4" width="11.8515625" style="1" customWidth="1"/>
    <col min="5" max="5" width="11.57421875" style="9" customWidth="1"/>
    <col min="6" max="6" width="9.421875" style="1" bestFit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7" s="15" customFormat="1" ht="24" customHeight="1">
      <c r="A1" s="39" t="s">
        <v>39</v>
      </c>
      <c r="B1" s="40"/>
      <c r="C1" s="40"/>
      <c r="D1" s="40"/>
      <c r="E1" s="40"/>
      <c r="F1" s="40"/>
      <c r="G1" s="40"/>
    </row>
    <row r="2" spans="2:5" s="4" customFormat="1" ht="12" customHeight="1">
      <c r="B2" s="3" t="s">
        <v>0</v>
      </c>
      <c r="E2" s="9"/>
    </row>
    <row r="3" spans="2:12" ht="21" customHeight="1">
      <c r="B3" s="48" t="s">
        <v>1</v>
      </c>
      <c r="C3" s="49"/>
      <c r="D3" s="49"/>
      <c r="E3" s="25" t="s">
        <v>53</v>
      </c>
      <c r="H3" s="56" t="s">
        <v>49</v>
      </c>
      <c r="I3" s="56"/>
      <c r="J3" s="56"/>
      <c r="K3" s="56"/>
      <c r="L3" s="56"/>
    </row>
    <row r="4" spans="2:12" ht="15" customHeight="1" thickBot="1">
      <c r="B4" s="45" t="s">
        <v>27</v>
      </c>
      <c r="C4" s="46"/>
      <c r="D4" s="46"/>
      <c r="E4" s="46"/>
      <c r="H4" s="26" t="s">
        <v>17</v>
      </c>
      <c r="I4" s="26" t="s">
        <v>50</v>
      </c>
      <c r="J4" s="26" t="s">
        <v>34</v>
      </c>
      <c r="K4" s="26" t="s">
        <v>51</v>
      </c>
      <c r="L4" s="26" t="s">
        <v>52</v>
      </c>
    </row>
    <row r="5" spans="2:12" ht="12" customHeight="1" hidden="1" thickBot="1">
      <c r="B5" s="41" t="s">
        <v>16</v>
      </c>
      <c r="C5" s="42"/>
      <c r="D5" s="42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4" customHeight="1" thickBot="1">
      <c r="B6" s="41" t="s">
        <v>28</v>
      </c>
      <c r="C6" s="42"/>
      <c r="D6" s="42"/>
      <c r="E6" s="10">
        <f>2.05*J6*12+J6*2*2.05+2.05*4*J6</f>
        <v>32324.399999999998</v>
      </c>
      <c r="H6" s="7">
        <v>79</v>
      </c>
      <c r="I6" s="7">
        <v>3547.1</v>
      </c>
      <c r="J6" s="7">
        <v>876</v>
      </c>
      <c r="K6" s="7">
        <f>J6</f>
        <v>876</v>
      </c>
      <c r="L6" s="8">
        <v>52</v>
      </c>
    </row>
    <row r="7" spans="2:5" ht="36" customHeight="1">
      <c r="B7" s="41" t="s">
        <v>22</v>
      </c>
      <c r="C7" s="42"/>
      <c r="D7" s="42"/>
      <c r="E7" s="10">
        <f>(I6*2.05*2)</f>
        <v>14543.109999999999</v>
      </c>
    </row>
    <row r="8" spans="2:5" ht="12" customHeight="1">
      <c r="B8" s="41" t="s">
        <v>23</v>
      </c>
      <c r="C8" s="42"/>
      <c r="D8" s="42"/>
      <c r="E8" s="10">
        <f>I6*1.95*2</f>
        <v>13833.689999999999</v>
      </c>
    </row>
    <row r="9" spans="2:5" ht="12" customHeight="1" hidden="1">
      <c r="B9" s="41" t="s">
        <v>24</v>
      </c>
      <c r="C9" s="42"/>
      <c r="D9" s="42"/>
      <c r="E9" s="10"/>
    </row>
    <row r="10" spans="2:5" ht="25.5" customHeight="1">
      <c r="B10" s="41" t="s">
        <v>25</v>
      </c>
      <c r="C10" s="42"/>
      <c r="D10" s="42"/>
      <c r="E10" s="10">
        <f>(3*121.53*2*I6/1000)*3</f>
        <v>7759.423134</v>
      </c>
    </row>
    <row r="11" spans="2:5" ht="12" customHeight="1">
      <c r="B11" s="41" t="s">
        <v>10</v>
      </c>
      <c r="C11" s="42"/>
      <c r="D11" s="42"/>
      <c r="E11" s="10">
        <f>12*I6*0.83</f>
        <v>35329.115999999995</v>
      </c>
    </row>
    <row r="12" spans="2:5" ht="12" customHeight="1">
      <c r="B12" s="41" t="s">
        <v>12</v>
      </c>
      <c r="C12" s="42"/>
      <c r="D12" s="42"/>
      <c r="E12" s="10">
        <f>12*I6*6.05</f>
        <v>257519.45999999996</v>
      </c>
    </row>
    <row r="13" spans="2:5" ht="12" customHeight="1">
      <c r="B13" s="41" t="s">
        <v>13</v>
      </c>
      <c r="C13" s="42"/>
      <c r="D13" s="42"/>
      <c r="E13" s="10">
        <f>1*L6*286.7</f>
        <v>14908.4</v>
      </c>
    </row>
    <row r="14" spans="2:5" ht="12" customHeight="1">
      <c r="B14" s="41" t="s">
        <v>11</v>
      </c>
      <c r="C14" s="42"/>
      <c r="D14" s="42"/>
      <c r="E14" s="10">
        <f>12*I6*0.54</f>
        <v>22985.208</v>
      </c>
    </row>
    <row r="15" spans="2:5" ht="12" customHeight="1">
      <c r="B15" s="43" t="s">
        <v>15</v>
      </c>
      <c r="C15" s="44"/>
      <c r="D15" s="44"/>
      <c r="E15" s="10">
        <v>20000</v>
      </c>
    </row>
    <row r="16" spans="2:5" ht="6" customHeight="1">
      <c r="B16" s="51" t="s">
        <v>14</v>
      </c>
      <c r="C16" s="51"/>
      <c r="D16" s="51"/>
      <c r="E16" s="50">
        <f>12*I6*0.62</f>
        <v>26390.424</v>
      </c>
    </row>
    <row r="17" spans="2:5" ht="6" customHeight="1">
      <c r="B17" s="51"/>
      <c r="C17" s="51"/>
      <c r="D17" s="51"/>
      <c r="E17" s="50"/>
    </row>
    <row r="18" spans="2:5" ht="6" customHeight="1">
      <c r="B18" s="51" t="s">
        <v>26</v>
      </c>
      <c r="C18" s="51"/>
      <c r="D18" s="51"/>
      <c r="E18" s="50">
        <f>12*I6*1.1</f>
        <v>46821.72</v>
      </c>
    </row>
    <row r="19" spans="2:5" ht="6" customHeight="1">
      <c r="B19" s="51"/>
      <c r="C19" s="51"/>
      <c r="D19" s="51"/>
      <c r="E19" s="50"/>
    </row>
    <row r="20" spans="2:5" ht="12" customHeight="1">
      <c r="B20" s="51" t="s">
        <v>29</v>
      </c>
      <c r="C20" s="51"/>
      <c r="D20" s="51"/>
      <c r="E20" s="29">
        <f>12*I6*0.37</f>
        <v>15749.123999999998</v>
      </c>
    </row>
    <row r="21" spans="2:5" ht="12" customHeight="1">
      <c r="B21" s="51" t="s">
        <v>30</v>
      </c>
      <c r="C21" s="51"/>
      <c r="D21" s="51"/>
      <c r="E21" s="29">
        <f>H6*2*70%*2*137.35*0.38</f>
        <v>11545.091599999998</v>
      </c>
    </row>
    <row r="22" spans="2:5" ht="12" customHeight="1">
      <c r="B22" s="51" t="s">
        <v>31</v>
      </c>
      <c r="C22" s="51"/>
      <c r="D22" s="51"/>
      <c r="E22" s="29">
        <f>H6*670%*2*137.35*0.38</f>
        <v>55251.50980000001</v>
      </c>
    </row>
    <row r="23" spans="2:5" ht="12" customHeight="1">
      <c r="B23" s="51" t="s">
        <v>32</v>
      </c>
      <c r="C23" s="51"/>
      <c r="D23" s="51"/>
      <c r="E23" s="21">
        <f>68.68*12</f>
        <v>824.1600000000001</v>
      </c>
    </row>
    <row r="24" spans="2:5" ht="12" customHeight="1">
      <c r="B24" s="51" t="s">
        <v>2</v>
      </c>
      <c r="C24" s="51"/>
      <c r="D24" s="51"/>
      <c r="E24" s="21">
        <f>68.68*19</f>
        <v>1304.92</v>
      </c>
    </row>
    <row r="25" spans="2:5" ht="12" customHeight="1">
      <c r="B25" s="51" t="s">
        <v>33</v>
      </c>
      <c r="C25" s="51"/>
      <c r="D25" s="51"/>
      <c r="E25" s="21">
        <f>68.68*22</f>
        <v>1510.96</v>
      </c>
    </row>
    <row r="26" spans="2:5" s="37" customFormat="1" ht="12" customHeight="1">
      <c r="B26" s="38" t="s">
        <v>45</v>
      </c>
      <c r="C26" s="38"/>
      <c r="D26" s="38"/>
      <c r="E26" s="31">
        <f>112.6*2</f>
        <v>225.2</v>
      </c>
    </row>
    <row r="27" spans="2:5" s="37" customFormat="1" ht="12" customHeight="1">
      <c r="B27" s="38" t="s">
        <v>63</v>
      </c>
      <c r="C27" s="38"/>
      <c r="D27" s="38"/>
      <c r="E27" s="33">
        <f>'[2]на июль 15г'!$J$1002*1</f>
        <v>1675.1080074097824</v>
      </c>
    </row>
    <row r="28" spans="2:5" s="37" customFormat="1" ht="12" customHeight="1">
      <c r="B28" s="38" t="s">
        <v>60</v>
      </c>
      <c r="C28" s="38"/>
      <c r="D28" s="38"/>
      <c r="E28" s="33">
        <f>1*'[1]на июль 15г'!$J$251</f>
        <v>5019.891178155766</v>
      </c>
    </row>
    <row r="29" spans="2:5" s="37" customFormat="1" ht="15">
      <c r="B29" s="38" t="s">
        <v>62</v>
      </c>
      <c r="C29" s="38"/>
      <c r="D29" s="38"/>
      <c r="E29" s="33">
        <f>50.89*11</f>
        <v>559.79</v>
      </c>
    </row>
    <row r="30" spans="2:5" s="37" customFormat="1" ht="12" customHeight="1">
      <c r="B30" s="38" t="s">
        <v>37</v>
      </c>
      <c r="C30" s="38"/>
      <c r="D30" s="38"/>
      <c r="E30" s="33">
        <f>4*'[2]на июль 15г'!$J$940</f>
        <v>2187.9648669448497</v>
      </c>
    </row>
    <row r="31" spans="2:5" s="37" customFormat="1" ht="12" customHeight="1">
      <c r="B31" s="38" t="s">
        <v>64</v>
      </c>
      <c r="C31" s="47"/>
      <c r="D31" s="47"/>
      <c r="E31" s="33">
        <f>4*'[2]на июль 15г'!$J$1015</f>
        <v>3385.554100325078</v>
      </c>
    </row>
    <row r="32" spans="2:5" s="37" customFormat="1" ht="12" customHeight="1">
      <c r="B32" s="38" t="s">
        <v>61</v>
      </c>
      <c r="C32" s="47"/>
      <c r="D32" s="47"/>
      <c r="E32" s="31">
        <v>214.6</v>
      </c>
    </row>
    <row r="33" spans="2:5" s="37" customFormat="1" ht="15">
      <c r="B33" s="38" t="s">
        <v>44</v>
      </c>
      <c r="C33" s="38"/>
      <c r="D33" s="38"/>
      <c r="E33" s="33">
        <f>20*'[1]на июль 15г'!$J$198</f>
        <v>3290.160884950326</v>
      </c>
    </row>
    <row r="34" spans="2:5" s="37" customFormat="1" ht="12" customHeight="1">
      <c r="B34" s="38" t="s">
        <v>55</v>
      </c>
      <c r="C34" s="38"/>
      <c r="D34" s="57"/>
      <c r="E34" s="33">
        <f>2*'[1]на июль 15г'!$J$277</f>
        <v>1671.000241472425</v>
      </c>
    </row>
    <row r="35" spans="2:5" s="37" customFormat="1" ht="14.25" customHeight="1">
      <c r="B35" s="38" t="s">
        <v>58</v>
      </c>
      <c r="C35" s="38"/>
      <c r="D35" s="38"/>
      <c r="E35" s="32">
        <f>39*'[1]на июль 15г'!$J$198</f>
        <v>6415.813725653135</v>
      </c>
    </row>
    <row r="36" spans="2:5" s="37" customFormat="1" ht="12" customHeight="1">
      <c r="B36" s="38" t="s">
        <v>35</v>
      </c>
      <c r="C36" s="38"/>
      <c r="D36" s="38"/>
      <c r="E36" s="33">
        <f>5*'[1]на июль 15г'!$J$323</f>
        <v>499.8774741255236</v>
      </c>
    </row>
    <row r="37" spans="2:5" s="37" customFormat="1" ht="14.25" customHeight="1">
      <c r="B37" s="38" t="s">
        <v>5</v>
      </c>
      <c r="C37" s="38"/>
      <c r="D37" s="38"/>
      <c r="E37" s="32">
        <f>46*'[1]на июль 15г'!$J$211</f>
        <v>2650.0614503640313</v>
      </c>
    </row>
    <row r="38" spans="2:5" s="37" customFormat="1" ht="14.25" customHeight="1">
      <c r="B38" s="38" t="s">
        <v>54</v>
      </c>
      <c r="C38" s="38"/>
      <c r="D38" s="38"/>
      <c r="E38" s="32">
        <f>25*'[1]на июль 15г'!$J$211</f>
        <v>1440.2507882413213</v>
      </c>
    </row>
    <row r="39" spans="2:5" s="37" customFormat="1" ht="12" customHeight="1">
      <c r="B39" s="38" t="s">
        <v>4</v>
      </c>
      <c r="C39" s="38"/>
      <c r="D39" s="38"/>
      <c r="E39" s="33">
        <f>4*'[1]на июль 15г'!$J$264</f>
        <v>283.5772870495433</v>
      </c>
    </row>
    <row r="40" spans="2:5" s="17" customFormat="1" ht="12" customHeight="1">
      <c r="B40" s="38" t="s">
        <v>36</v>
      </c>
      <c r="C40" s="47"/>
      <c r="D40" s="47"/>
      <c r="E40" s="33">
        <f>2*'[1]на июль 15г'!$J$677</f>
        <v>1573.2261886109181</v>
      </c>
    </row>
    <row r="41" spans="2:5" s="35" customFormat="1" ht="12" customHeight="1">
      <c r="B41" s="38" t="s">
        <v>3</v>
      </c>
      <c r="C41" s="38"/>
      <c r="D41" s="38"/>
      <c r="E41" s="33">
        <f>2*'[1]на июль 15г'!$J$454</f>
        <v>1727.853775778237</v>
      </c>
    </row>
    <row r="42" spans="2:5" s="16" customFormat="1" ht="12" customHeight="1">
      <c r="B42" s="38" t="s">
        <v>40</v>
      </c>
      <c r="C42" s="38"/>
      <c r="D42" s="38"/>
      <c r="E42" s="33">
        <f>3.5*'[1]на июль 15г'!$J$535</f>
        <v>1388.5182636527659</v>
      </c>
    </row>
    <row r="43" spans="2:5" s="16" customFormat="1" ht="12" customHeight="1">
      <c r="B43" s="38" t="s">
        <v>41</v>
      </c>
      <c r="C43" s="38"/>
      <c r="D43" s="38"/>
      <c r="E43" s="32">
        <f>3.5*'[1]на июль 15г'!$J$565</f>
        <v>1780.0475501712342</v>
      </c>
    </row>
    <row r="44" spans="2:5" s="18" customFormat="1" ht="12" customHeight="1">
      <c r="B44" s="38" t="s">
        <v>9</v>
      </c>
      <c r="C44" s="47"/>
      <c r="D44" s="47"/>
      <c r="E44" s="33">
        <f>2*'[1]на июль 15г'!$J$444</f>
        <v>1369.231642964998</v>
      </c>
    </row>
    <row r="45" spans="1:9" s="20" customFormat="1" ht="12" customHeight="1">
      <c r="A45" s="20" t="s">
        <v>42</v>
      </c>
      <c r="B45" s="38" t="s">
        <v>43</v>
      </c>
      <c r="C45" s="38"/>
      <c r="D45" s="38"/>
      <c r="E45" s="33">
        <f>1*'[1]на июль 15г'!$J$654</f>
        <v>15556.733578840513</v>
      </c>
      <c r="I45" s="19"/>
    </row>
    <row r="46" spans="2:5" s="30" customFormat="1" ht="12" customHeight="1">
      <c r="B46" s="54" t="s">
        <v>59</v>
      </c>
      <c r="C46" s="55"/>
      <c r="D46" s="55"/>
      <c r="E46" s="31">
        <f>2*1066.78</f>
        <v>2133.56</v>
      </c>
    </row>
    <row r="47" spans="2:5" s="22" customFormat="1" ht="14.25" customHeight="1">
      <c r="B47" s="38" t="s">
        <v>8</v>
      </c>
      <c r="C47" s="38"/>
      <c r="D47" s="38"/>
      <c r="E47" s="31">
        <f>635.88+285+1890.86+1823.57+2000</f>
        <v>6635.3099999999995</v>
      </c>
    </row>
    <row r="48" spans="2:5" s="27" customFormat="1" ht="12.75" customHeight="1">
      <c r="B48" s="38" t="s">
        <v>7</v>
      </c>
      <c r="C48" s="38"/>
      <c r="D48" s="38"/>
      <c r="E48" s="31">
        <f>1800*2</f>
        <v>3600</v>
      </c>
    </row>
    <row r="49" spans="2:5" s="27" customFormat="1" ht="12.75" customHeight="1">
      <c r="B49" s="38" t="s">
        <v>46</v>
      </c>
      <c r="C49" s="38"/>
      <c r="D49" s="38"/>
      <c r="E49" s="31">
        <f>188+1540.6</f>
        <v>1728.6</v>
      </c>
    </row>
    <row r="50" spans="2:5" s="28" customFormat="1" ht="12" customHeight="1">
      <c r="B50" s="38" t="s">
        <v>57</v>
      </c>
      <c r="C50" s="38"/>
      <c r="D50" s="38"/>
      <c r="E50" s="31">
        <v>535.9</v>
      </c>
    </row>
    <row r="51" spans="2:5" s="24" customFormat="1" ht="12.75" customHeight="1">
      <c r="B51" s="38" t="s">
        <v>47</v>
      </c>
      <c r="C51" s="38"/>
      <c r="D51" s="38"/>
      <c r="E51" s="31">
        <v>19360</v>
      </c>
    </row>
    <row r="52" spans="2:5" s="23" customFormat="1" ht="25.5" customHeight="1">
      <c r="B52" s="38" t="s">
        <v>56</v>
      </c>
      <c r="C52" s="38"/>
      <c r="D52" s="38"/>
      <c r="E52" s="34">
        <v>16984.78</v>
      </c>
    </row>
    <row r="53" spans="2:5" s="4" customFormat="1" ht="12" customHeight="1">
      <c r="B53" s="11"/>
      <c r="C53" s="11"/>
      <c r="D53" s="11"/>
      <c r="E53" s="13">
        <f>SUM(E5:E52)</f>
        <v>682493.3275387103</v>
      </c>
    </row>
    <row r="54" spans="3:5" ht="12" customHeight="1">
      <c r="C54" s="14" t="s">
        <v>38</v>
      </c>
      <c r="D54" s="58">
        <f>'[3]Лист1'!$B$79</f>
        <v>687505.76</v>
      </c>
      <c r="E54" s="59"/>
    </row>
    <row r="55" spans="3:5" ht="12" customHeight="1">
      <c r="C55" s="2" t="s">
        <v>6</v>
      </c>
      <c r="D55" s="52">
        <f>'[3]Лист1'!$C$79</f>
        <v>682402.8200000002</v>
      </c>
      <c r="E55" s="53"/>
    </row>
    <row r="56" spans="3:6" ht="12" customHeight="1">
      <c r="C56" s="14" t="s">
        <v>48</v>
      </c>
      <c r="D56" s="12"/>
      <c r="E56" s="36">
        <f>E53</f>
        <v>682493.3275387103</v>
      </c>
      <c r="F56" s="9"/>
    </row>
  </sheetData>
  <sheetProtection password="CCF3" sheet="1" objects="1" scenarios="1" selectLockedCells="1" selectUnlockedCells="1"/>
  <mergeCells count="54">
    <mergeCell ref="D54:E54"/>
    <mergeCell ref="B44:D44"/>
    <mergeCell ref="B51:D51"/>
    <mergeCell ref="E16:E17"/>
    <mergeCell ref="B18:D19"/>
    <mergeCell ref="H3:L3"/>
    <mergeCell ref="B34:D34"/>
    <mergeCell ref="B7:D7"/>
    <mergeCell ref="B25:D25"/>
    <mergeCell ref="B23:D23"/>
    <mergeCell ref="B31:D31"/>
    <mergeCell ref="B30:D30"/>
    <mergeCell ref="B32:D32"/>
    <mergeCell ref="B10:D10"/>
    <mergeCell ref="B28:D28"/>
    <mergeCell ref="D55:E55"/>
    <mergeCell ref="B20:D20"/>
    <mergeCell ref="B21:D21"/>
    <mergeCell ref="B22:D22"/>
    <mergeCell ref="B24:D24"/>
    <mergeCell ref="B39:D39"/>
    <mergeCell ref="B46:D46"/>
    <mergeCell ref="B52:D52"/>
    <mergeCell ref="B35:D35"/>
    <mergeCell ref="B36:D36"/>
    <mergeCell ref="B4:E4"/>
    <mergeCell ref="B40:D40"/>
    <mergeCell ref="B13:D13"/>
    <mergeCell ref="B12:D12"/>
    <mergeCell ref="B3:D3"/>
    <mergeCell ref="E18:E19"/>
    <mergeCell ref="B26:D26"/>
    <mergeCell ref="B37:D37"/>
    <mergeCell ref="B16:D17"/>
    <mergeCell ref="B38:D38"/>
    <mergeCell ref="B5:D5"/>
    <mergeCell ref="B6:D6"/>
    <mergeCell ref="B47:D47"/>
    <mergeCell ref="B41:D41"/>
    <mergeCell ref="B45:D45"/>
    <mergeCell ref="B11:D11"/>
    <mergeCell ref="B43:D43"/>
    <mergeCell ref="B33:D33"/>
    <mergeCell ref="B29:D29"/>
    <mergeCell ref="B50:D50"/>
    <mergeCell ref="B48:D48"/>
    <mergeCell ref="B49:D49"/>
    <mergeCell ref="A1:G1"/>
    <mergeCell ref="B9:D9"/>
    <mergeCell ref="B42:D42"/>
    <mergeCell ref="B14:D14"/>
    <mergeCell ref="B8:D8"/>
    <mergeCell ref="B15:D15"/>
    <mergeCell ref="B27:D2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2020-03-27T03:25:28Z</dcterms:modified>
  <cp:category/>
  <cp:version/>
  <cp:contentType/>
  <cp:contentStatus/>
</cp:coreProperties>
</file>