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<sst xmlns="http://schemas.openxmlformats.org/spreadsheetml/2006/main" count="117" uniqueCount="99">
  <si>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</si>
  <si>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</si>
  <si>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</si>
  <si>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</si>
  <si>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</si>
  <si>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</si>
  <si>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</si>
  <si>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</si>
  <si>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</si>
  <si>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</si>
  <si>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</si>
  <si>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</si>
  <si>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</si>
  <si>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</si>
  <si>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</si>
  <si>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</si>
  <si>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</si>
  <si>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</si>
  <si>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</si>
  <si>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</si>
  <si>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</si>
  <si>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</si>
  <si>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</si>
  <si>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</si>
  <si>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</si>
  <si>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</si>
  <si>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Ремонт лавочек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</si>
  <si>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</si>
  <si>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</si>
  <si>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</si>
  <si>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</si>
  <si>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</si>
  <si>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</si>
  <si>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</si>
  <si>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</si>
  <si>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</si>
  <si>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</si>
  <si>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</si>
  <si>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</si>
  <si>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</si>
  <si>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</si>
  <si>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</si>
  <si>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СПОРТИВНАЯ, 34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</si>
  <si>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</si>
  <si>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</si>
  <si>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</si>
  <si>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</si>
  <si>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линий электрических сетей, арматуры и электрооборудования в квартирах</t>
  </si>
  <si>
    <t>Осмотр внутриквартийных устройств центрального отопления 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</si>
  <si>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</si>
  <si>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</si>
  <si>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</si>
  <si>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</si>
  <si>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</si>
  <si>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</si>
  <si>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</si>
  <si>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</si>
  <si>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</si>
  <si>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</si>
  <si>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</si>
  <si>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</si>
  <si>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</si>
  <si>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</si>
  <si>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</si>
  <si>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</si>
  <si>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</si>
  <si>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</si>
  <si>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</si>
  <si>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</si>
  <si>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</si>
  <si>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</si>
  <si>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</si>
  <si>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</si>
  <si>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</si>
  <si>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</si>
  <si>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</si>
  <si>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</si>
  <si>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рубильника</t>
  </si>
  <si>
    <t>Смена светильников</t>
  </si>
  <si>
    <t>Установка фильтра диаметром 50мм</t>
  </si>
  <si>
    <t>Смена стекол</t>
  </si>
  <si>
    <t>Замена отметов</t>
  </si>
  <si>
    <t>Смена покрытия кровли средней сложности из листовой стали: без настенных желобов и свесов</t>
  </si>
  <si>
    <t>Валка деревьев</t>
  </si>
  <si>
    <t>Ремонт м/п швов</t>
  </si>
  <si>
    <t>Изготовление скребков</t>
  </si>
  <si>
    <t xml:space="preserve">Устройство герметизации желобов из наплавляемых рулонных материалов: в один слой </t>
  </si>
  <si>
    <t>Ремонт примыкания козырьков</t>
  </si>
  <si>
    <t>Гидроизоляция мастикой м/п швов</t>
  </si>
  <si>
    <t>Ремонт скребков</t>
  </si>
  <si>
    <t>Замена прямого звена водосточной трубы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</si>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</sst>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30" fillId="0" borderId="0" xfId="44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52" fillId="0" borderId="0" xfId="0" applyNumberFormat="1" applyFont="1" applyAlignment="1">
      <alignment wrapText="1"/>
    </xf>
    <xf numFmtId="4" fontId="52" fillId="35" borderId="12" xfId="0" applyNumberFormat="1" applyFont="1" applyFill="1" applyBorder="1" applyAlignment="1">
      <alignment horizontal="right"/>
    </xf>
    <xf numFmtId="4" fontId="51" fillId="0" borderId="0" xfId="0" applyNumberFormat="1" applyFont="1" applyBorder="1" applyAlignment="1">
      <alignment horizontal="right"/>
    </xf>
    <xf numFmtId="0" fontId="52" fillId="0" borderId="12" xfId="0" applyNumberFormat="1" applyFont="1" applyBorder="1" applyAlignment="1">
      <alignment horizontal="right"/>
    </xf>
    <xf numFmtId="4" fontId="52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4" fontId="53" fillId="0" borderId="13" xfId="39" applyNumberFormat="1" applyFont="1" applyBorder="1" applyAlignment="1" quotePrefix="1">
      <alignment vertical="top" wrapText="1"/>
      <protection/>
    </xf>
    <xf numFmtId="2" fontId="52" fillId="0" borderId="10" xfId="0" applyNumberFormat="1" applyFont="1" applyBorder="1" applyAlignment="1">
      <alignment wrapText="1"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2" fontId="30" fillId="35" borderId="12" xfId="42" applyNumberFormat="1" applyFont="1" applyFill="1" applyBorder="1" applyAlignment="1" quotePrefix="1">
      <alignment horizontal="right" vertical="center" wrapText="1"/>
      <protection/>
    </xf>
    <xf numFmtId="0" fontId="30" fillId="0" borderId="12" xfId="42" applyNumberFormat="1" applyFont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30" fillId="20" borderId="15" xfId="40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4" fontId="29" fillId="0" borderId="0" xfId="47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0" fillId="36" borderId="12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7">
          <cell r="D67">
            <v>807378.4799999999</v>
          </cell>
          <cell r="E67">
            <v>812540.3599999999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">
      <selection activeCell="B30" sqref="B30:D30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4.421875" style="1" customWidth="1"/>
    <col min="4" max="4" width="9.57421875" style="1" customWidth="1"/>
    <col min="5" max="5" width="11.57421875" style="15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4" customFormat="1" ht="24" customHeight="1">
      <c r="A1" s="59" t="s">
        <v>50</v>
      </c>
      <c r="B1" s="59"/>
      <c r="C1" s="59"/>
      <c r="D1" s="59"/>
      <c r="E1" s="59"/>
    </row>
    <row r="2" ht="12" customHeight="1">
      <c r="B2" s="4" t="s">
        <v>0</v>
      </c>
    </row>
    <row r="3" spans="2:12" s="22" customFormat="1" ht="21" customHeight="1">
      <c r="B3" s="43" t="s">
        <v>1</v>
      </c>
      <c r="C3" s="44"/>
      <c r="D3" s="44"/>
      <c r="E3" s="41" t="s">
        <v>93</v>
      </c>
      <c r="H3" s="58" t="s">
        <v>94</v>
      </c>
      <c r="I3" s="58"/>
      <c r="J3" s="58"/>
      <c r="K3" s="58"/>
      <c r="L3" s="58"/>
    </row>
    <row r="4" spans="2:12" s="22" customFormat="1" ht="15" customHeight="1" thickBot="1">
      <c r="B4" s="45" t="s">
        <v>42</v>
      </c>
      <c r="C4" s="46"/>
      <c r="D4" s="46"/>
      <c r="E4" s="46"/>
      <c r="H4" s="42" t="s">
        <v>32</v>
      </c>
      <c r="I4" s="42" t="s">
        <v>95</v>
      </c>
      <c r="J4" s="42" t="s">
        <v>96</v>
      </c>
      <c r="K4" s="42" t="s">
        <v>97</v>
      </c>
      <c r="L4" s="42" t="s">
        <v>98</v>
      </c>
    </row>
    <row r="5" spans="2:12" ht="12" customHeight="1" hidden="1" thickBot="1">
      <c r="B5" s="48" t="s">
        <v>31</v>
      </c>
      <c r="C5" s="49"/>
      <c r="D5" s="49"/>
      <c r="E5" s="35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3.25" customHeight="1" thickBot="1">
      <c r="B6" s="47" t="s">
        <v>43</v>
      </c>
      <c r="C6" s="47"/>
      <c r="D6" s="47"/>
      <c r="E6" s="24">
        <f>2.05*J6*12+J6*2*2.05+2.05*4*J6*2</f>
        <v>50268.45999999999</v>
      </c>
      <c r="H6" s="7">
        <v>90</v>
      </c>
      <c r="I6" s="7">
        <v>4396.6</v>
      </c>
      <c r="J6" s="7">
        <v>1114.6</v>
      </c>
      <c r="K6" s="7">
        <v>1114.6</v>
      </c>
      <c r="L6" s="8">
        <v>68</v>
      </c>
    </row>
    <row r="7" spans="2:5" ht="36" customHeight="1">
      <c r="B7" s="47" t="s">
        <v>37</v>
      </c>
      <c r="C7" s="47"/>
      <c r="D7" s="47"/>
      <c r="E7" s="24">
        <f>(I6*2.05*2)</f>
        <v>18026.06</v>
      </c>
    </row>
    <row r="8" spans="2:5" ht="12" customHeight="1">
      <c r="B8" s="47" t="s">
        <v>38</v>
      </c>
      <c r="C8" s="47"/>
      <c r="D8" s="47"/>
      <c r="E8" s="24">
        <f>I6*2.05*2</f>
        <v>18026.06</v>
      </c>
    </row>
    <row r="9" spans="2:5" ht="12" customHeight="1" hidden="1">
      <c r="B9" s="47" t="s">
        <v>39</v>
      </c>
      <c r="C9" s="47"/>
      <c r="D9" s="47"/>
      <c r="E9" s="24"/>
    </row>
    <row r="10" spans="2:5" ht="24.75" customHeight="1">
      <c r="B10" s="47" t="s">
        <v>40</v>
      </c>
      <c r="C10" s="47"/>
      <c r="D10" s="47"/>
      <c r="E10" s="24">
        <f>(3*121.53*2*I6/1000)*3</f>
        <v>9617.738364</v>
      </c>
    </row>
    <row r="11" spans="2:5" ht="12" customHeight="1">
      <c r="B11" s="47" t="s">
        <v>16</v>
      </c>
      <c r="C11" s="47"/>
      <c r="D11" s="47"/>
      <c r="E11" s="24">
        <f>12*I6*0.76</f>
        <v>40096.992000000006</v>
      </c>
    </row>
    <row r="12" spans="2:5" ht="12" customHeight="1">
      <c r="B12" s="47" t="s">
        <v>18</v>
      </c>
      <c r="C12" s="47"/>
      <c r="D12" s="47"/>
      <c r="E12" s="24">
        <f>12*I6*4.53</f>
        <v>238999.17600000004</v>
      </c>
    </row>
    <row r="13" spans="2:5" ht="12" customHeight="1">
      <c r="B13" s="47" t="s">
        <v>19</v>
      </c>
      <c r="C13" s="47"/>
      <c r="D13" s="47"/>
      <c r="E13" s="24">
        <f>1*L6*286.7*2</f>
        <v>38991.2</v>
      </c>
    </row>
    <row r="14" spans="2:5" ht="12" customHeight="1">
      <c r="B14" s="47" t="s">
        <v>17</v>
      </c>
      <c r="C14" s="47"/>
      <c r="D14" s="47"/>
      <c r="E14" s="24">
        <f>12*I6*0.54</f>
        <v>28489.968000000004</v>
      </c>
    </row>
    <row r="15" spans="2:5" ht="12" customHeight="1">
      <c r="B15" s="51" t="s">
        <v>22</v>
      </c>
      <c r="C15" s="51"/>
      <c r="D15" s="51"/>
      <c r="E15" s="24">
        <v>10000</v>
      </c>
    </row>
    <row r="16" spans="2:5" ht="6" customHeight="1">
      <c r="B16" s="47" t="s">
        <v>21</v>
      </c>
      <c r="C16" s="47"/>
      <c r="D16" s="47"/>
      <c r="E16" s="50">
        <f>12*I6*0.77</f>
        <v>40624.584</v>
      </c>
    </row>
    <row r="17" spans="2:5" ht="6" customHeight="1">
      <c r="B17" s="47"/>
      <c r="C17" s="47"/>
      <c r="D17" s="47"/>
      <c r="E17" s="50"/>
    </row>
    <row r="18" spans="2:5" ht="6" customHeight="1">
      <c r="B18" s="47" t="s">
        <v>41</v>
      </c>
      <c r="C18" s="47"/>
      <c r="D18" s="47"/>
      <c r="E18" s="50">
        <f>12*I6*1.39</f>
        <v>73335.288</v>
      </c>
    </row>
    <row r="19" spans="2:5" ht="6" customHeight="1">
      <c r="B19" s="47"/>
      <c r="C19" s="47"/>
      <c r="D19" s="47"/>
      <c r="E19" s="50"/>
    </row>
    <row r="20" spans="2:5" ht="12" customHeight="1">
      <c r="B20" s="47" t="s">
        <v>44</v>
      </c>
      <c r="C20" s="47"/>
      <c r="D20" s="47"/>
      <c r="E20" s="24">
        <f>12*I6*0.37</f>
        <v>19520.904000000002</v>
      </c>
    </row>
    <row r="21" spans="2:5" ht="12" customHeight="1">
      <c r="B21" s="47" t="s">
        <v>45</v>
      </c>
      <c r="C21" s="47"/>
      <c r="D21" s="47"/>
      <c r="E21" s="24">
        <f>H6*2*70%*2*137.35*0.38</f>
        <v>13152.635999999999</v>
      </c>
    </row>
    <row r="22" spans="2:5" ht="12" customHeight="1">
      <c r="B22" s="47" t="s">
        <v>46</v>
      </c>
      <c r="C22" s="47"/>
      <c r="D22" s="47"/>
      <c r="E22" s="24">
        <f>H6*70%*2*137.35*0.38</f>
        <v>6576.317999999999</v>
      </c>
    </row>
    <row r="23" spans="2:5" ht="12" customHeight="1">
      <c r="B23" s="47" t="s">
        <v>48</v>
      </c>
      <c r="C23" s="47"/>
      <c r="D23" s="47"/>
      <c r="E23" s="18">
        <f>68.68*10</f>
        <v>686.8000000000001</v>
      </c>
    </row>
    <row r="24" spans="2:5" ht="12" customHeight="1">
      <c r="B24" s="47" t="s">
        <v>4</v>
      </c>
      <c r="C24" s="47"/>
      <c r="D24" s="47"/>
      <c r="E24" s="18">
        <f>68.68*21</f>
        <v>1442.2800000000002</v>
      </c>
    </row>
    <row r="25" spans="2:5" ht="12" customHeight="1">
      <c r="B25" s="47" t="s">
        <v>47</v>
      </c>
      <c r="C25" s="47"/>
      <c r="D25" s="47"/>
      <c r="E25" s="18">
        <f>68.68*18</f>
        <v>1236.2400000000002</v>
      </c>
    </row>
    <row r="26" spans="2:5" s="14" customFormat="1" ht="12" customHeight="1">
      <c r="B26" s="47" t="s">
        <v>6</v>
      </c>
      <c r="C26" s="47"/>
      <c r="D26" s="47"/>
      <c r="E26" s="36">
        <f>19*цены!E13</f>
        <v>1522.66</v>
      </c>
    </row>
    <row r="27" spans="2:5" s="14" customFormat="1" ht="12" customHeight="1">
      <c r="B27" s="47" t="s">
        <v>52</v>
      </c>
      <c r="C27" s="47"/>
      <c r="D27" s="47"/>
      <c r="E27" s="36">
        <f>80*цены!E16</f>
        <v>12846.400000000001</v>
      </c>
    </row>
    <row r="28" spans="2:5" ht="12" customHeight="1">
      <c r="B28" s="47" t="s">
        <v>77</v>
      </c>
      <c r="C28" s="47"/>
      <c r="D28" s="47"/>
      <c r="E28" s="19">
        <f>2*цены!E23</f>
        <v>7640</v>
      </c>
    </row>
    <row r="29" spans="2:5" ht="12" customHeight="1">
      <c r="B29" s="47" t="s">
        <v>69</v>
      </c>
      <c r="C29" s="47"/>
      <c r="D29" s="47"/>
      <c r="E29" s="18">
        <f>2*цены!E24</f>
        <v>1112.32</v>
      </c>
    </row>
    <row r="30" spans="2:5" s="14" customFormat="1" ht="11.25" customHeight="1">
      <c r="B30" s="47" t="s">
        <v>15</v>
      </c>
      <c r="C30" s="52"/>
      <c r="D30" s="52"/>
      <c r="E30" s="37">
        <f>7*цены!E37</f>
        <v>8996.54</v>
      </c>
    </row>
    <row r="31" spans="2:5" s="14" customFormat="1" ht="12" customHeight="1">
      <c r="B31" s="47" t="s">
        <v>14</v>
      </c>
      <c r="C31" s="52"/>
      <c r="D31" s="52"/>
      <c r="E31" s="16">
        <f>10*цены!E27</f>
        <v>5771.799999999999</v>
      </c>
    </row>
    <row r="32" spans="2:5" s="14" customFormat="1" ht="12" customHeight="1">
      <c r="B32" s="47" t="s">
        <v>5</v>
      </c>
      <c r="C32" s="52"/>
      <c r="D32" s="52"/>
      <c r="E32" s="16">
        <f>2*цены!E29</f>
        <v>1457.4</v>
      </c>
    </row>
    <row r="33" spans="2:9" s="14" customFormat="1" ht="12" customHeight="1">
      <c r="B33" s="47" t="s">
        <v>3</v>
      </c>
      <c r="C33" s="52"/>
      <c r="D33" s="52"/>
      <c r="E33" s="37">
        <f>3*цены!E40</f>
        <v>1447.1399999999999</v>
      </c>
      <c r="I33" s="10"/>
    </row>
    <row r="34" spans="2:5" s="14" customFormat="1" ht="12" customHeight="1">
      <c r="B34" s="47" t="s">
        <v>10</v>
      </c>
      <c r="C34" s="47"/>
      <c r="D34" s="47"/>
      <c r="E34" s="37">
        <v>2678.38</v>
      </c>
    </row>
    <row r="35" spans="2:5" s="14" customFormat="1" ht="12" customHeight="1">
      <c r="B35" s="47" t="s">
        <v>80</v>
      </c>
      <c r="C35" s="47"/>
      <c r="D35" s="47"/>
      <c r="E35" s="37">
        <v>732.5</v>
      </c>
    </row>
    <row r="36" spans="2:5" s="13" customFormat="1" ht="12" customHeight="1">
      <c r="B36" s="56" t="s">
        <v>81</v>
      </c>
      <c r="C36" s="57"/>
      <c r="D36" s="57"/>
      <c r="E36" s="38">
        <f>553.9*5</f>
        <v>2769.5</v>
      </c>
    </row>
    <row r="37" spans="2:5" s="13" customFormat="1" ht="12" customHeight="1">
      <c r="B37" s="56" t="s">
        <v>90</v>
      </c>
      <c r="C37" s="57"/>
      <c r="D37" s="57"/>
      <c r="E37" s="38">
        <v>2733.35</v>
      </c>
    </row>
    <row r="38" spans="2:5" s="14" customFormat="1" ht="13.5" customHeight="1">
      <c r="B38" s="47" t="s">
        <v>82</v>
      </c>
      <c r="C38" s="52"/>
      <c r="D38" s="52"/>
      <c r="E38" s="39">
        <f>3.12*5*540</f>
        <v>8424</v>
      </c>
    </row>
    <row r="39" spans="2:5" ht="12" customHeight="1">
      <c r="B39" s="47" t="s">
        <v>26</v>
      </c>
      <c r="C39" s="47"/>
      <c r="D39" s="47"/>
      <c r="E39" s="19">
        <v>2952.17</v>
      </c>
    </row>
    <row r="40" spans="2:5" s="14" customFormat="1" ht="12" customHeight="1">
      <c r="B40" s="47" t="s">
        <v>89</v>
      </c>
      <c r="C40" s="47"/>
      <c r="D40" s="47"/>
      <c r="E40" s="39">
        <f>0.0135*6*23808</f>
        <v>1928.448</v>
      </c>
    </row>
    <row r="41" spans="2:5" ht="12" customHeight="1">
      <c r="B41" s="47" t="s">
        <v>85</v>
      </c>
      <c r="C41" s="47"/>
      <c r="D41" s="47"/>
      <c r="E41" s="19">
        <v>1020</v>
      </c>
    </row>
    <row r="42" spans="2:5" s="13" customFormat="1" ht="12" customHeight="1">
      <c r="B42" s="56" t="s">
        <v>86</v>
      </c>
      <c r="C42" s="57"/>
      <c r="D42" s="57"/>
      <c r="E42" s="38">
        <f>2*429.5</f>
        <v>859</v>
      </c>
    </row>
    <row r="43" spans="2:5" ht="12" customHeight="1">
      <c r="B43" s="47" t="s">
        <v>87</v>
      </c>
      <c r="C43" s="47"/>
      <c r="D43" s="47"/>
      <c r="E43" s="18">
        <f>2.5*829.5</f>
        <v>2073.75</v>
      </c>
    </row>
    <row r="44" spans="2:5" s="14" customFormat="1" ht="12" customHeight="1">
      <c r="B44" s="47" t="s">
        <v>84</v>
      </c>
      <c r="C44" s="52"/>
      <c r="D44" s="52"/>
      <c r="E44" s="40">
        <f>709*12</f>
        <v>8508</v>
      </c>
    </row>
    <row r="45" spans="2:5" s="14" customFormat="1" ht="12" customHeight="1">
      <c r="B45" s="47" t="s">
        <v>88</v>
      </c>
      <c r="C45" s="52"/>
      <c r="D45" s="52"/>
      <c r="E45" s="40">
        <f>340*5</f>
        <v>1700</v>
      </c>
    </row>
    <row r="46" spans="2:5" s="14" customFormat="1" ht="12" customHeight="1">
      <c r="B46" s="47" t="s">
        <v>9</v>
      </c>
      <c r="C46" s="52"/>
      <c r="D46" s="52"/>
      <c r="E46" s="40">
        <f>1540*4</f>
        <v>6160</v>
      </c>
    </row>
    <row r="47" spans="2:5" ht="12" customHeight="1">
      <c r="B47" s="47" t="s">
        <v>83</v>
      </c>
      <c r="C47" s="52"/>
      <c r="D47" s="52"/>
      <c r="E47" s="18">
        <f>1900*2</f>
        <v>3800</v>
      </c>
    </row>
    <row r="48" spans="2:5" ht="12" customHeight="1">
      <c r="B48" s="3"/>
      <c r="C48" s="3"/>
      <c r="D48" s="3"/>
      <c r="E48" s="17">
        <f>SUM(E5:E47)</f>
        <v>696224.0623640002</v>
      </c>
    </row>
    <row r="49" spans="3:5" ht="12" customHeight="1">
      <c r="C49" s="12" t="s">
        <v>92</v>
      </c>
      <c r="D49" s="53">
        <f>'[2]Лист2'!$D$67</f>
        <v>807378.4799999999</v>
      </c>
      <c r="E49" s="54"/>
    </row>
    <row r="50" spans="3:5" ht="12" customHeight="1">
      <c r="C50" s="2" t="s">
        <v>8</v>
      </c>
      <c r="D50" s="55">
        <f>'[2]Лист2'!$E$67</f>
        <v>812540.3599999999</v>
      </c>
      <c r="E50" s="54"/>
    </row>
    <row r="51" spans="3:6" ht="12" customHeight="1">
      <c r="C51" s="12" t="s">
        <v>91</v>
      </c>
      <c r="D51" s="33">
        <f>E48</f>
        <v>696224.0623640002</v>
      </c>
      <c r="E51" s="34">
        <f>D51*1.18</f>
        <v>821544.3935895202</v>
      </c>
      <c r="F51" s="23"/>
    </row>
    <row r="52" ht="180.75" customHeight="1">
      <c r="E52" s="1"/>
    </row>
    <row r="53" s="14" customFormat="1" ht="24" customHeight="1"/>
    <row r="54" ht="12" customHeight="1">
      <c r="E54" s="1"/>
    </row>
    <row r="55" ht="21" customHeight="1">
      <c r="E55" s="1"/>
    </row>
    <row r="56" ht="15" customHeight="1">
      <c r="E56" s="1"/>
    </row>
    <row r="57" ht="12" customHeight="1" hidden="1" thickBot="1">
      <c r="E57" s="1"/>
    </row>
    <row r="58" ht="24" customHeight="1">
      <c r="E58" s="1"/>
    </row>
    <row r="59" ht="36" customHeight="1">
      <c r="E59" s="1"/>
    </row>
    <row r="60" ht="12" customHeight="1">
      <c r="E60" s="1"/>
    </row>
    <row r="61" ht="12" customHeight="1" hidden="1">
      <c r="E61" s="1"/>
    </row>
    <row r="62" ht="12" customHeight="1">
      <c r="E62" s="1"/>
    </row>
    <row r="63" ht="12" customHeight="1">
      <c r="E63" s="1"/>
    </row>
    <row r="64" ht="12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6" customHeight="1">
      <c r="E68" s="1"/>
    </row>
    <row r="69" ht="6" customHeight="1">
      <c r="E69" s="1"/>
    </row>
    <row r="70" ht="6" customHeight="1">
      <c r="E70" s="1"/>
    </row>
    <row r="71" ht="6" customHeight="1">
      <c r="E71" s="1"/>
    </row>
    <row r="72" ht="12" customHeight="1">
      <c r="E72" s="1"/>
    </row>
    <row r="73" ht="12" customHeight="1">
      <c r="E73" s="1"/>
    </row>
    <row r="74" ht="12" customHeight="1">
      <c r="E74" s="1"/>
    </row>
    <row r="75" ht="12" customHeight="1">
      <c r="E75" s="1"/>
    </row>
    <row r="76" ht="12" customHeight="1">
      <c r="E76" s="1"/>
    </row>
    <row r="77" ht="12" customHeight="1">
      <c r="E77" s="1"/>
    </row>
    <row r="78" s="14" customFormat="1" ht="12" customHeight="1"/>
    <row r="79" ht="12" customHeight="1">
      <c r="E79" s="1"/>
    </row>
    <row r="80" ht="12" customHeight="1">
      <c r="E80" s="1"/>
    </row>
    <row r="81" ht="12" customHeight="1">
      <c r="E81" s="1"/>
    </row>
    <row r="82" ht="12" customHeight="1">
      <c r="E82" s="1"/>
    </row>
    <row r="83" ht="12" customHeight="1">
      <c r="E83" s="1"/>
    </row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20" customFormat="1" ht="12" customHeight="1"/>
    <row r="90" s="21" customFormat="1" ht="12" customHeight="1"/>
    <row r="91" s="14" customFormat="1" ht="12" customHeight="1"/>
    <row r="92" s="14" customFormat="1" ht="12" customHeight="1"/>
    <row r="93" ht="12" customHeight="1">
      <c r="E93" s="1"/>
    </row>
    <row r="94" ht="12" customHeight="1">
      <c r="E94" s="1"/>
    </row>
    <row r="95" ht="12" customHeight="1">
      <c r="E95" s="1"/>
    </row>
    <row r="96" ht="12" customHeight="1">
      <c r="E96" s="1"/>
    </row>
    <row r="97" ht="255.75" customHeight="1">
      <c r="E97" s="1"/>
    </row>
    <row r="98" s="14" customFormat="1" ht="24" customHeight="1"/>
    <row r="99" ht="12" customHeight="1">
      <c r="E99" s="1"/>
    </row>
    <row r="100" ht="21" customHeight="1">
      <c r="E100" s="1"/>
    </row>
    <row r="101" ht="15" customHeight="1">
      <c r="E101" s="1"/>
    </row>
    <row r="102" ht="12" customHeight="1" hidden="1" thickBot="1">
      <c r="E102" s="1"/>
    </row>
    <row r="103" ht="24.75" customHeight="1">
      <c r="E103" s="1"/>
    </row>
    <row r="104" ht="36" customHeight="1">
      <c r="E104" s="1"/>
    </row>
    <row r="105" ht="12" customHeight="1">
      <c r="E105" s="1"/>
    </row>
    <row r="106" ht="12" customHeight="1" hidden="1">
      <c r="E106" s="1"/>
    </row>
    <row r="107" ht="12" customHeight="1">
      <c r="E107" s="1"/>
    </row>
    <row r="108" ht="12" customHeight="1">
      <c r="E108" s="1"/>
    </row>
    <row r="109" ht="12" customHeight="1">
      <c r="E109" s="1"/>
    </row>
    <row r="110" ht="12" customHeight="1">
      <c r="E110" s="1"/>
    </row>
    <row r="111" ht="12" customHeight="1">
      <c r="E111" s="1"/>
    </row>
    <row r="112" ht="12" customHeight="1">
      <c r="E112" s="1"/>
    </row>
    <row r="113" ht="6" customHeight="1">
      <c r="E113" s="1"/>
    </row>
    <row r="114" ht="6" customHeight="1">
      <c r="E114" s="1"/>
    </row>
    <row r="115" ht="6" customHeight="1">
      <c r="E115" s="1"/>
    </row>
    <row r="116" ht="6" customHeight="1">
      <c r="E116" s="1"/>
    </row>
    <row r="117" ht="12" customHeight="1">
      <c r="E117" s="1"/>
    </row>
    <row r="118" ht="12" customHeight="1">
      <c r="E118" s="1"/>
    </row>
    <row r="119" ht="12" customHeight="1">
      <c r="E119" s="1"/>
    </row>
    <row r="120" ht="12" customHeight="1">
      <c r="E120" s="1"/>
    </row>
    <row r="121" ht="12" customHeight="1">
      <c r="E121" s="1"/>
    </row>
    <row r="122" ht="12" customHeight="1">
      <c r="E122" s="1"/>
    </row>
    <row r="123" s="11" customFormat="1" ht="12" customHeight="1"/>
    <row r="124" ht="12" customHeight="1">
      <c r="E124" s="1"/>
    </row>
    <row r="125" s="14" customFormat="1" ht="12" customHeight="1"/>
    <row r="126" s="14" customFormat="1" ht="12" customHeight="1"/>
    <row r="127" s="14" customFormat="1" ht="11.25" customHeight="1"/>
    <row r="128" s="14" customFormat="1" ht="12" customHeight="1"/>
    <row r="129" s="14" customFormat="1" ht="12" customHeight="1"/>
    <row r="130" ht="12" customHeight="1">
      <c r="E130" s="1"/>
    </row>
    <row r="131" s="13" customFormat="1" ht="12" customHeight="1"/>
    <row r="132" s="14" customFormat="1" ht="11.25" customHeight="1"/>
    <row r="133" s="14" customFormat="1" ht="12" customHeight="1"/>
    <row r="134" s="14" customFormat="1" ht="12" customHeight="1"/>
    <row r="135" ht="12" customHeight="1">
      <c r="E135" s="1"/>
    </row>
    <row r="136" ht="12" customHeight="1">
      <c r="E136" s="1"/>
    </row>
    <row r="137" ht="12" customHeight="1">
      <c r="E137" s="1"/>
    </row>
    <row r="138" ht="12" customHeight="1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</sheetData>
  <sheetProtection password="CCE3" sheet="1" objects="1" scenarios="1" selectLockedCells="1" selectUnlockedCells="1"/>
  <mergeCells count="49">
    <mergeCell ref="H3:L3"/>
    <mergeCell ref="A1:E1"/>
    <mergeCell ref="B34:D34"/>
    <mergeCell ref="B30:D30"/>
    <mergeCell ref="B46:D46"/>
    <mergeCell ref="B40:D40"/>
    <mergeCell ref="B35:D35"/>
    <mergeCell ref="B37:D37"/>
    <mergeCell ref="B26:D26"/>
    <mergeCell ref="B42:D42"/>
    <mergeCell ref="D49:E49"/>
    <mergeCell ref="D50:E50"/>
    <mergeCell ref="B44:D44"/>
    <mergeCell ref="B45:D45"/>
    <mergeCell ref="B47:D47"/>
    <mergeCell ref="B29:D29"/>
    <mergeCell ref="B36:D36"/>
    <mergeCell ref="B38:D38"/>
    <mergeCell ref="B39:D39"/>
    <mergeCell ref="B41:D41"/>
    <mergeCell ref="B43:D43"/>
    <mergeCell ref="B31:D31"/>
    <mergeCell ref="B32:D32"/>
    <mergeCell ref="B33:D33"/>
    <mergeCell ref="B20:D20"/>
    <mergeCell ref="B23:D23"/>
    <mergeCell ref="B24:D24"/>
    <mergeCell ref="B25:D25"/>
    <mergeCell ref="B27:D27"/>
    <mergeCell ref="B28:D28"/>
    <mergeCell ref="B18:D19"/>
    <mergeCell ref="E18:E19"/>
    <mergeCell ref="B21:D21"/>
    <mergeCell ref="B22:D22"/>
    <mergeCell ref="B11:D11"/>
    <mergeCell ref="B12:D12"/>
    <mergeCell ref="B13:D13"/>
    <mergeCell ref="B14:D14"/>
    <mergeCell ref="B15:D15"/>
    <mergeCell ref="B3:D3"/>
    <mergeCell ref="B4:E4"/>
    <mergeCell ref="B16:D17"/>
    <mergeCell ref="B5:D5"/>
    <mergeCell ref="B6:D6"/>
    <mergeCell ref="B7:D7"/>
    <mergeCell ref="B8:D8"/>
    <mergeCell ref="B9:D9"/>
    <mergeCell ref="B10:D10"/>
    <mergeCell ref="E16:E1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2" sqref="B22:D22"/>
    </sheetView>
  </sheetViews>
  <sheetFormatPr defaultColWidth="9.140625" defaultRowHeight="15"/>
  <cols>
    <col min="1" max="3" width="9.140625" style="28" customWidth="1"/>
    <col min="4" max="4" width="22.7109375" style="28" customWidth="1"/>
    <col min="5" max="5" width="11.421875" style="28" bestFit="1" customWidth="1"/>
    <col min="6" max="16384" width="9.140625" style="28" customWidth="1"/>
  </cols>
  <sheetData>
    <row r="1" spans="2:5" s="25" customFormat="1" ht="37.5" customHeight="1">
      <c r="B1" s="60" t="s">
        <v>43</v>
      </c>
      <c r="C1" s="60"/>
      <c r="D1" s="60"/>
      <c r="E1" s="25">
        <v>2.05</v>
      </c>
    </row>
    <row r="2" spans="2:5" s="25" customFormat="1" ht="46.5" customHeight="1">
      <c r="B2" s="60" t="s">
        <v>37</v>
      </c>
      <c r="C2" s="60"/>
      <c r="D2" s="60"/>
      <c r="E2" s="25">
        <v>2.05</v>
      </c>
    </row>
    <row r="3" spans="2:5" s="25" customFormat="1" ht="12" customHeight="1">
      <c r="B3" s="60" t="s">
        <v>38</v>
      </c>
      <c r="C3" s="60"/>
      <c r="D3" s="60"/>
      <c r="E3" s="25">
        <v>2.05</v>
      </c>
    </row>
    <row r="4" spans="2:5" s="25" customFormat="1" ht="22.5" customHeight="1">
      <c r="B4" s="60" t="s">
        <v>40</v>
      </c>
      <c r="C4" s="60"/>
      <c r="D4" s="60"/>
      <c r="E4" s="26">
        <v>121.53</v>
      </c>
    </row>
    <row r="5" spans="2:5" s="25" customFormat="1" ht="12" customHeight="1">
      <c r="B5" s="60" t="s">
        <v>16</v>
      </c>
      <c r="C5" s="60"/>
      <c r="D5" s="60"/>
      <c r="E5" s="26">
        <v>0.76</v>
      </c>
    </row>
    <row r="6" spans="2:5" s="25" customFormat="1" ht="12" customHeight="1">
      <c r="B6" s="60" t="s">
        <v>18</v>
      </c>
      <c r="C6" s="60"/>
      <c r="D6" s="60"/>
      <c r="E6" s="26">
        <v>4.53</v>
      </c>
    </row>
    <row r="7" spans="2:5" s="25" customFormat="1" ht="12" customHeight="1">
      <c r="B7" s="60" t="s">
        <v>19</v>
      </c>
      <c r="C7" s="60"/>
      <c r="D7" s="60"/>
      <c r="E7" s="26">
        <v>286.7</v>
      </c>
    </row>
    <row r="8" spans="2:5" s="25" customFormat="1" ht="22.5" customHeight="1">
      <c r="B8" s="60" t="s">
        <v>44</v>
      </c>
      <c r="C8" s="60"/>
      <c r="D8" s="60"/>
      <c r="E8" s="26">
        <v>0.37</v>
      </c>
    </row>
    <row r="9" spans="2:5" s="25" customFormat="1" ht="12" customHeight="1">
      <c r="B9" s="60" t="s">
        <v>17</v>
      </c>
      <c r="C9" s="60"/>
      <c r="D9" s="60"/>
      <c r="E9" s="26">
        <v>0.54</v>
      </c>
    </row>
    <row r="10" spans="2:5" s="25" customFormat="1" ht="12" customHeight="1">
      <c r="B10" s="60"/>
      <c r="C10" s="60"/>
      <c r="D10" s="60"/>
      <c r="E10" s="26"/>
    </row>
    <row r="11" spans="2:5" s="25" customFormat="1" ht="12" customHeight="1">
      <c r="B11" s="60"/>
      <c r="C11" s="60"/>
      <c r="D11" s="60"/>
      <c r="E11" s="26"/>
    </row>
    <row r="12" ht="15">
      <c r="B12" s="27" t="s">
        <v>55</v>
      </c>
    </row>
    <row r="13" spans="2:5" s="25" customFormat="1" ht="12" customHeight="1">
      <c r="B13" s="60" t="s">
        <v>6</v>
      </c>
      <c r="C13" s="60"/>
      <c r="D13" s="60"/>
      <c r="E13" s="29">
        <f>80.14</f>
        <v>80.14</v>
      </c>
    </row>
    <row r="14" spans="2:5" s="25" customFormat="1" ht="12" customHeight="1">
      <c r="B14" s="60" t="s">
        <v>56</v>
      </c>
      <c r="C14" s="60"/>
      <c r="D14" s="60"/>
      <c r="E14" s="29">
        <f>1271+428.51</f>
        <v>1699.51</v>
      </c>
    </row>
    <row r="15" spans="2:5" s="25" customFormat="1" ht="12" customHeight="1">
      <c r="B15" s="60" t="s">
        <v>51</v>
      </c>
      <c r="C15" s="60"/>
      <c r="D15" s="60"/>
      <c r="E15" s="26">
        <v>141.22</v>
      </c>
    </row>
    <row r="16" spans="2:5" s="25" customFormat="1" ht="12" customHeight="1">
      <c r="B16" s="60" t="s">
        <v>52</v>
      </c>
      <c r="C16" s="60"/>
      <c r="D16" s="60"/>
      <c r="E16" s="26">
        <v>160.58</v>
      </c>
    </row>
    <row r="17" spans="2:5" s="25" customFormat="1" ht="12" customHeight="1">
      <c r="B17" s="60" t="s">
        <v>53</v>
      </c>
      <c r="C17" s="60"/>
      <c r="D17" s="60"/>
      <c r="E17" s="26">
        <v>50</v>
      </c>
    </row>
    <row r="18" spans="2:5" s="25" customFormat="1" ht="12" customHeight="1">
      <c r="B18" s="60" t="s">
        <v>54</v>
      </c>
      <c r="C18" s="60"/>
      <c r="D18" s="60"/>
      <c r="E18" s="26">
        <v>558.75</v>
      </c>
    </row>
    <row r="19" spans="2:5" s="25" customFormat="1" ht="12" customHeight="1">
      <c r="B19" s="60" t="s">
        <v>11</v>
      </c>
      <c r="C19" s="60"/>
      <c r="D19" s="60"/>
      <c r="E19" s="26">
        <v>112</v>
      </c>
    </row>
    <row r="20" spans="2:5" s="25" customFormat="1" ht="12" customHeight="1">
      <c r="B20" s="60" t="s">
        <v>11</v>
      </c>
      <c r="C20" s="60"/>
      <c r="D20" s="60"/>
      <c r="E20" s="26">
        <v>112</v>
      </c>
    </row>
    <row r="21" spans="2:5" s="25" customFormat="1" ht="12" customHeight="1">
      <c r="B21" s="60" t="s">
        <v>67</v>
      </c>
      <c r="C21" s="60"/>
      <c r="D21" s="60"/>
      <c r="E21" s="26">
        <v>731.09</v>
      </c>
    </row>
    <row r="22" spans="2:5" s="25" customFormat="1" ht="36" customHeight="1">
      <c r="B22" s="60" t="s">
        <v>68</v>
      </c>
      <c r="C22" s="60"/>
      <c r="D22" s="60"/>
      <c r="E22" s="26">
        <v>542.01</v>
      </c>
    </row>
    <row r="23" spans="2:5" s="25" customFormat="1" ht="12" customHeight="1">
      <c r="B23" s="60" t="s">
        <v>25</v>
      </c>
      <c r="C23" s="60"/>
      <c r="D23" s="60"/>
      <c r="E23" s="26">
        <v>3820</v>
      </c>
    </row>
    <row r="24" spans="2:5" s="25" customFormat="1" ht="12" customHeight="1">
      <c r="B24" s="60" t="s">
        <v>69</v>
      </c>
      <c r="C24" s="60"/>
      <c r="D24" s="60"/>
      <c r="E24" s="26">
        <v>556.16</v>
      </c>
    </row>
    <row r="25" spans="2:5" s="25" customFormat="1" ht="12" customHeight="1">
      <c r="B25" s="60" t="s">
        <v>78</v>
      </c>
      <c r="C25" s="60"/>
      <c r="D25" s="60"/>
      <c r="E25" s="26">
        <v>580.1</v>
      </c>
    </row>
    <row r="26" spans="2:5" s="25" customFormat="1" ht="12" customHeight="1">
      <c r="B26" s="30"/>
      <c r="C26" s="30"/>
      <c r="D26" s="30"/>
      <c r="E26" s="26"/>
    </row>
    <row r="27" spans="2:5" s="25" customFormat="1" ht="25.5" customHeight="1">
      <c r="B27" s="60" t="s">
        <v>28</v>
      </c>
      <c r="C27" s="60"/>
      <c r="D27" s="60"/>
      <c r="E27" s="26">
        <v>577.18</v>
      </c>
    </row>
    <row r="28" spans="2:5" s="25" customFormat="1" ht="24.75" customHeight="1">
      <c r="B28" s="60" t="s">
        <v>14</v>
      </c>
      <c r="C28" s="60"/>
      <c r="D28" s="60"/>
      <c r="E28" s="26">
        <v>629.02</v>
      </c>
    </row>
    <row r="29" spans="2:5" s="25" customFormat="1" ht="24.75" customHeight="1">
      <c r="B29" s="60" t="s">
        <v>5</v>
      </c>
      <c r="C29" s="60"/>
      <c r="D29" s="60"/>
      <c r="E29" s="26">
        <v>728.7</v>
      </c>
    </row>
    <row r="30" spans="2:5" s="25" customFormat="1" ht="24.75" customHeight="1">
      <c r="B30" s="60" t="s">
        <v>57</v>
      </c>
      <c r="C30" s="60"/>
      <c r="D30" s="60"/>
      <c r="E30" s="26">
        <v>783.57</v>
      </c>
    </row>
    <row r="31" spans="2:5" s="25" customFormat="1" ht="24.75" customHeight="1">
      <c r="B31" s="60" t="s">
        <v>20</v>
      </c>
      <c r="C31" s="60"/>
      <c r="D31" s="60"/>
      <c r="E31" s="26">
        <v>907.6</v>
      </c>
    </row>
    <row r="32" spans="2:5" s="25" customFormat="1" ht="24.75" customHeight="1">
      <c r="B32" s="60" t="s">
        <v>24</v>
      </c>
      <c r="C32" s="60"/>
      <c r="D32" s="60"/>
      <c r="E32" s="26">
        <v>1098.59</v>
      </c>
    </row>
    <row r="33" spans="2:5" s="25" customFormat="1" ht="24.75" customHeight="1">
      <c r="B33" s="60" t="s">
        <v>29</v>
      </c>
      <c r="C33" s="60"/>
      <c r="D33" s="60"/>
      <c r="E33" s="26">
        <v>1917.18</v>
      </c>
    </row>
    <row r="34" spans="2:5" s="25" customFormat="1" ht="24.75" customHeight="1">
      <c r="B34" s="60" t="s">
        <v>58</v>
      </c>
      <c r="C34" s="60"/>
      <c r="D34" s="60"/>
      <c r="E34" s="26">
        <f>E33</f>
        <v>1917.18</v>
      </c>
    </row>
    <row r="35" spans="2:5" s="25" customFormat="1" ht="12" customHeight="1">
      <c r="B35" s="60"/>
      <c r="C35" s="60"/>
      <c r="D35" s="60"/>
      <c r="E35" s="26"/>
    </row>
    <row r="36" spans="2:5" s="25" customFormat="1" ht="12" customHeight="1">
      <c r="B36" s="60"/>
      <c r="C36" s="60"/>
      <c r="D36" s="60"/>
      <c r="E36" s="26"/>
    </row>
    <row r="37" spans="2:5" s="25" customFormat="1" ht="42" customHeight="1">
      <c r="B37" s="60" t="s">
        <v>15</v>
      </c>
      <c r="C37" s="60"/>
      <c r="D37" s="60"/>
      <c r="E37" s="26">
        <v>1285.22</v>
      </c>
    </row>
    <row r="38" spans="2:5" s="25" customFormat="1" ht="24.75" customHeight="1">
      <c r="B38" s="60" t="s">
        <v>7</v>
      </c>
      <c r="C38" s="60"/>
      <c r="D38" s="60"/>
      <c r="E38" s="26">
        <v>223.42</v>
      </c>
    </row>
    <row r="39" spans="2:5" s="25" customFormat="1" ht="24.75" customHeight="1">
      <c r="B39" s="31"/>
      <c r="C39" s="31"/>
      <c r="D39" s="31"/>
      <c r="E39" s="26"/>
    </row>
    <row r="40" spans="2:5" s="25" customFormat="1" ht="22.5" customHeight="1">
      <c r="B40" s="60" t="s">
        <v>3</v>
      </c>
      <c r="C40" s="60"/>
      <c r="D40" s="60"/>
      <c r="E40" s="26">
        <v>482.38</v>
      </c>
    </row>
    <row r="41" spans="2:5" s="25" customFormat="1" ht="22.5" customHeight="1">
      <c r="B41" s="31"/>
      <c r="C41" s="31"/>
      <c r="D41" s="31"/>
      <c r="E41" s="26"/>
    </row>
    <row r="42" spans="2:5" s="25" customFormat="1" ht="37.5" customHeight="1">
      <c r="B42" s="60" t="s">
        <v>27</v>
      </c>
      <c r="C42" s="60"/>
      <c r="D42" s="60"/>
      <c r="E42" s="26">
        <v>1541.75</v>
      </c>
    </row>
    <row r="43" spans="2:5" s="25" customFormat="1" ht="37.5" customHeight="1">
      <c r="B43" s="60" t="s">
        <v>2</v>
      </c>
      <c r="C43" s="60"/>
      <c r="D43" s="60"/>
      <c r="E43" s="26">
        <v>1730.92</v>
      </c>
    </row>
    <row r="44" spans="2:5" s="25" customFormat="1" ht="37.5" customHeight="1">
      <c r="B44" s="60" t="s">
        <v>23</v>
      </c>
      <c r="C44" s="60"/>
      <c r="D44" s="60"/>
      <c r="E44" s="26">
        <v>2554.33</v>
      </c>
    </row>
    <row r="45" spans="2:5" s="25" customFormat="1" ht="37.5" customHeight="1">
      <c r="B45" s="60" t="s">
        <v>60</v>
      </c>
      <c r="C45" s="60"/>
      <c r="D45" s="60"/>
      <c r="E45" s="26">
        <v>2623.43</v>
      </c>
    </row>
    <row r="46" spans="2:5" s="25" customFormat="1" ht="37.5" customHeight="1">
      <c r="B46" s="60" t="s">
        <v>59</v>
      </c>
      <c r="C46" s="60"/>
      <c r="D46" s="60"/>
      <c r="E46" s="26">
        <v>2719.26</v>
      </c>
    </row>
    <row r="47" spans="2:5" s="25" customFormat="1" ht="14.25" customHeight="1">
      <c r="B47" s="60" t="s">
        <v>61</v>
      </c>
      <c r="C47" s="60"/>
      <c r="D47" s="60"/>
      <c r="E47" s="26">
        <v>2096.57</v>
      </c>
    </row>
    <row r="48" spans="2:5" s="25" customFormat="1" ht="15">
      <c r="B48" s="60" t="s">
        <v>62</v>
      </c>
      <c r="C48" s="60"/>
      <c r="D48" s="60"/>
      <c r="E48" s="26">
        <f>E54*2</f>
        <v>1441.68</v>
      </c>
    </row>
    <row r="49" spans="2:5" s="25" customFormat="1" ht="15">
      <c r="B49" s="60" t="s">
        <v>63</v>
      </c>
      <c r="C49" s="60"/>
      <c r="D49" s="60"/>
      <c r="E49" s="26">
        <f>E54+E55</f>
        <v>1613.3200000000002</v>
      </c>
    </row>
    <row r="50" spans="2:5" s="25" customFormat="1" ht="14.25" customHeight="1">
      <c r="B50" s="60" t="s">
        <v>30</v>
      </c>
      <c r="C50" s="60"/>
      <c r="D50" s="60"/>
      <c r="E50" s="26">
        <f>E54+E56</f>
        <v>1719.76</v>
      </c>
    </row>
    <row r="51" spans="2:5" s="25" customFormat="1" ht="14.25" customHeight="1">
      <c r="B51" s="60" t="s">
        <v>49</v>
      </c>
      <c r="C51" s="60"/>
      <c r="D51" s="60"/>
      <c r="E51" s="26">
        <f>E54+E57</f>
        <v>1761.5619003228362</v>
      </c>
    </row>
    <row r="52" spans="2:5" s="25" customFormat="1" ht="14.25" customHeight="1">
      <c r="B52" s="60" t="s">
        <v>79</v>
      </c>
      <c r="C52" s="60"/>
      <c r="D52" s="60"/>
      <c r="E52" s="26">
        <v>2540</v>
      </c>
    </row>
    <row r="53" spans="2:5" s="25" customFormat="1" ht="12" customHeight="1">
      <c r="B53" s="60"/>
      <c r="C53" s="60"/>
      <c r="D53" s="60"/>
      <c r="E53" s="26"/>
    </row>
    <row r="54" spans="2:5" s="25" customFormat="1" ht="15">
      <c r="B54" s="60" t="s">
        <v>70</v>
      </c>
      <c r="C54" s="60"/>
      <c r="D54" s="60"/>
      <c r="E54" s="26">
        <v>720.84</v>
      </c>
    </row>
    <row r="55" spans="2:5" s="25" customFormat="1" ht="15" customHeight="1">
      <c r="B55" s="60" t="s">
        <v>71</v>
      </c>
      <c r="C55" s="60"/>
      <c r="D55" s="60"/>
      <c r="E55" s="26">
        <v>892.48</v>
      </c>
    </row>
    <row r="56" spans="2:5" s="25" customFormat="1" ht="14.25" customHeight="1">
      <c r="B56" s="60" t="s">
        <v>72</v>
      </c>
      <c r="C56" s="60"/>
      <c r="D56" s="60"/>
      <c r="E56" s="26">
        <v>998.92</v>
      </c>
    </row>
    <row r="57" spans="2:5" s="25" customFormat="1" ht="14.25" customHeight="1">
      <c r="B57" s="60" t="s">
        <v>73</v>
      </c>
      <c r="C57" s="60"/>
      <c r="D57" s="60"/>
      <c r="E57" s="9">
        <f>'[1]2017 год'!$J$166</f>
        <v>1040.7219003228363</v>
      </c>
    </row>
    <row r="58" spans="2:6" s="25" customFormat="1" ht="15" customHeight="1">
      <c r="B58" s="60" t="s">
        <v>74</v>
      </c>
      <c r="C58" s="60"/>
      <c r="D58" s="60"/>
      <c r="E58" s="9">
        <f>'[1]2017 год'!$J$177</f>
        <v>1423.8940268246333</v>
      </c>
      <c r="F58" s="32"/>
    </row>
    <row r="59" spans="2:5" s="25" customFormat="1" ht="15" customHeight="1">
      <c r="B59" s="60"/>
      <c r="C59" s="60"/>
      <c r="D59" s="60"/>
      <c r="E59" s="9"/>
    </row>
    <row r="60" spans="2:6" s="25" customFormat="1" ht="15" customHeight="1">
      <c r="B60" s="60" t="s">
        <v>75</v>
      </c>
      <c r="C60" s="60"/>
      <c r="D60" s="60"/>
      <c r="E60" s="9">
        <f>'[1]2017 год'!$J$189</f>
        <v>7669.393914751781</v>
      </c>
      <c r="F60" s="32"/>
    </row>
    <row r="61" spans="2:5" s="25" customFormat="1" ht="15" customHeight="1">
      <c r="B61" s="60" t="s">
        <v>76</v>
      </c>
      <c r="C61" s="60"/>
      <c r="D61" s="60"/>
      <c r="E61" s="9">
        <f>'[1]2017 год'!$J$201</f>
        <v>11278.410667718827</v>
      </c>
    </row>
    <row r="62" spans="2:5" s="25" customFormat="1" ht="14.25" customHeight="1">
      <c r="B62" s="31"/>
      <c r="C62" s="31"/>
      <c r="D62" s="31"/>
      <c r="E62" s="26"/>
    </row>
    <row r="63" spans="2:5" s="25" customFormat="1" ht="12" customHeight="1">
      <c r="B63" s="60" t="s">
        <v>64</v>
      </c>
      <c r="C63" s="60"/>
      <c r="D63" s="60"/>
      <c r="E63" s="26">
        <v>68.68</v>
      </c>
    </row>
    <row r="64" spans="2:5" s="25" customFormat="1" ht="12" customHeight="1">
      <c r="B64" s="60"/>
      <c r="C64" s="60"/>
      <c r="D64" s="60"/>
      <c r="E64" s="26"/>
    </row>
    <row r="65" spans="2:5" s="25" customFormat="1" ht="22.5" customHeight="1">
      <c r="B65" s="60" t="s">
        <v>13</v>
      </c>
      <c r="C65" s="60"/>
      <c r="D65" s="60"/>
      <c r="E65" s="26">
        <v>565.23</v>
      </c>
    </row>
    <row r="66" spans="2:5" s="25" customFormat="1" ht="23.25" customHeight="1">
      <c r="B66" s="60" t="s">
        <v>12</v>
      </c>
      <c r="C66" s="60"/>
      <c r="D66" s="60"/>
      <c r="E66" s="26">
        <v>283.85</v>
      </c>
    </row>
    <row r="67" spans="2:5" s="25" customFormat="1" ht="40.5" customHeight="1">
      <c r="B67" s="60" t="s">
        <v>65</v>
      </c>
      <c r="C67" s="60"/>
      <c r="D67" s="60"/>
      <c r="E67" s="26">
        <v>1396.29</v>
      </c>
    </row>
    <row r="68" spans="2:5" s="25" customFormat="1" ht="27" customHeight="1">
      <c r="B68" s="60" t="s">
        <v>66</v>
      </c>
      <c r="C68" s="60"/>
      <c r="D68" s="60"/>
      <c r="E68" s="26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2019-10-29T07:26:21Z</dcterms:modified>
  <cp:category/>
  <cp:version/>
  <cp:contentType/>
  <cp:contentStatus/>
</cp:coreProperties>
</file>