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 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<sst xmlns="http://schemas.openxmlformats.org/spreadsheetml/2006/main" count="116" uniqueCount="96">
  <si>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</si>
  <si>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</si>
  <si>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</si>
  <si>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</si>
  <si>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</si>
  <si>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</si>
  <si>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</si>
  <si>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</si>
  <si>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</si>
  <si>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</si>
  <si>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</si>
  <si>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</si>
  <si>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</si>
  <si>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</si>
  <si>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</si>
  <si>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</si>
  <si>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</si>
  <si>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</si>
  <si>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</si>
  <si>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</si>
  <si>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</si>
  <si>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</si>
  <si>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</si>
  <si>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</si>
  <si>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</si>
  <si>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</si>
  <si>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</si>
  <si>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</si>
  <si>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</si>
  <si>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</si>
  <si>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</si>
  <si>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</si>
  <si>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</si>
  <si>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</si>
  <si>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</si>
  <si>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</si>
  <si>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</si>
  <si>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</si>
  <si>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</si>
  <si>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</si>
  <si>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</si>
  <si>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</si>
  <si>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Уборка загрузочных клапанов; удаление отходов</t>
  </si>
  <si>
    <t>Страхование лифтового оборудования</t>
  </si>
  <si>
    <t xml:space="preserve">Адрес дома: ОКТЯБРЬСКИЙ ПР., 61а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</si>
  <si>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</si>
  <si>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</si>
  <si>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</si>
  <si>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</si>
  <si>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</si>
  <si>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</si>
  <si>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</si>
  <si>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</si>
  <si>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Ремонт балконного козырька кв 70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</si>
  <si>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</si>
  <si>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</si>
  <si>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</si>
  <si>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</si>
  <si>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</si>
  <si>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</si>
  <si>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</si>
  <si>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</si>
  <si>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</si>
  <si>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</si>
  <si>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</si>
  <si>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</si>
  <si>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</si>
  <si>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</si>
  <si>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</si>
  <si>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</si>
  <si>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</si>
  <si>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</si>
  <si>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</si>
  <si>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</si>
  <si>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</si>
  <si>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</si>
  <si>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</si>
  <si>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</si>
  <si>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</si>
  <si>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</si>
  <si>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рубильника</t>
  </si>
  <si>
    <t>Поверка общедомовых приборов учета ТУ, ремонт</t>
  </si>
  <si>
    <t>Смена светильников</t>
  </si>
  <si>
    <t>Начислено по дому:</t>
  </si>
  <si>
    <t>Установка фильтра диаметром 50мм</t>
  </si>
  <si>
    <t>Ремонт лавочки</t>
  </si>
  <si>
    <t xml:space="preserve">Смена существующих рулонных кровель на покрытия из наплавляемых рулонных материалов: в один слой </t>
  </si>
  <si>
    <t>Ремонт ограждения лоджии</t>
  </si>
  <si>
    <t>Ремонт ограждения плдъездного</t>
  </si>
  <si>
    <t>Итого затрачено по дому (+18% НДС)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</si>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</sst>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13" xfId="43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3" xfId="43" applyFont="1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4" fontId="29" fillId="0" borderId="16" xfId="47" applyNumberFormat="1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29" fillId="21" borderId="17" xfId="41" applyBorder="1" applyAlignment="1" quotePrefix="1">
      <alignment horizontal="center" vertical="center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9" fillId="20" borderId="17" xfId="40" applyFont="1" applyBorder="1" applyAlignment="1" quotePrefix="1">
      <alignment horizontal="left" vertical="center" wrapText="1"/>
      <protection/>
    </xf>
    <xf numFmtId="0" fontId="39" fillId="0" borderId="18" xfId="0" applyFont="1" applyBorder="1" applyAlignment="1">
      <alignment wrapText="1"/>
    </xf>
    <xf numFmtId="0" fontId="30" fillId="0" borderId="13" xfId="37" applyBorder="1" applyAlignment="1" quotePrefix="1">
      <alignment horizontal="left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3">
          <cell r="D63">
            <v>1612139.8599999999</v>
          </cell>
          <cell r="E63">
            <v>1632980.09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110" zoomScaleNormal="110" zoomScalePageLayoutView="0" workbookViewId="0" topLeftCell="A1">
      <selection activeCell="B45" sqref="B45:D45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5.00390625" style="1" customWidth="1"/>
    <col min="4" max="4" width="11.57421875" style="1" customWidth="1"/>
    <col min="5" max="5" width="11.57421875" style="9" customWidth="1"/>
    <col min="6" max="6" width="0.71875" style="1" hidden="1" customWidth="1"/>
    <col min="7" max="7" width="0.42578125" style="1" hidden="1" customWidth="1"/>
    <col min="8" max="8" width="12.00390625" style="1" bestFit="1" customWidth="1"/>
    <col min="9" max="9" width="11.7109375" style="1" bestFit="1" customWidth="1"/>
    <col min="10" max="16384" width="9.140625" style="1" customWidth="1"/>
  </cols>
  <sheetData>
    <row r="1" spans="1:7" s="4" customFormat="1" ht="24" customHeight="1">
      <c r="A1" s="39" t="s">
        <v>52</v>
      </c>
      <c r="B1" s="40"/>
      <c r="C1" s="40"/>
      <c r="D1" s="40"/>
      <c r="E1" s="40"/>
      <c r="F1" s="40"/>
      <c r="G1" s="40"/>
    </row>
    <row r="2" spans="2:5" s="4" customFormat="1" ht="12" customHeight="1">
      <c r="B2" s="3" t="s">
        <v>0</v>
      </c>
      <c r="E2" s="9"/>
    </row>
    <row r="3" spans="2:12" ht="21" customHeight="1">
      <c r="B3" s="54" t="s">
        <v>1</v>
      </c>
      <c r="C3" s="55"/>
      <c r="D3" s="55"/>
      <c r="E3" s="37" t="s">
        <v>90</v>
      </c>
      <c r="F3" s="23"/>
      <c r="G3" s="23"/>
      <c r="H3" s="53" t="s">
        <v>91</v>
      </c>
      <c r="I3" s="53"/>
      <c r="J3" s="53"/>
      <c r="K3" s="53"/>
      <c r="L3" s="53"/>
    </row>
    <row r="4" spans="2:12" ht="15" customHeight="1" thickBot="1">
      <c r="B4" s="56" t="s">
        <v>44</v>
      </c>
      <c r="C4" s="57"/>
      <c r="D4" s="57"/>
      <c r="E4" s="57"/>
      <c r="F4" s="23"/>
      <c r="G4" s="23"/>
      <c r="H4" s="38" t="s">
        <v>31</v>
      </c>
      <c r="I4" s="38" t="s">
        <v>92</v>
      </c>
      <c r="J4" s="38" t="s">
        <v>93</v>
      </c>
      <c r="K4" s="38" t="s">
        <v>94</v>
      </c>
      <c r="L4" s="38" t="s">
        <v>95</v>
      </c>
    </row>
    <row r="5" spans="2:12" ht="12" customHeight="1" hidden="1" thickBot="1">
      <c r="B5" s="49" t="s">
        <v>30</v>
      </c>
      <c r="C5" s="50"/>
      <c r="D5" s="50"/>
      <c r="E5" s="11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6.25" customHeight="1" thickBot="1">
      <c r="B6" s="49" t="s">
        <v>45</v>
      </c>
      <c r="C6" s="50"/>
      <c r="D6" s="50"/>
      <c r="E6" s="11">
        <f>2.05*J6*12+J6*2*2.05+2.05*4*J6*2</f>
        <v>55760.73800000001</v>
      </c>
      <c r="H6" s="7">
        <v>143</v>
      </c>
      <c r="I6" s="7">
        <v>8259.4</v>
      </c>
      <c r="J6" s="7">
        <v>1236.38</v>
      </c>
      <c r="K6" s="7">
        <f>J6</f>
        <v>1236.38</v>
      </c>
      <c r="L6" s="8">
        <v>60</v>
      </c>
    </row>
    <row r="7" spans="2:5" ht="36" customHeight="1">
      <c r="B7" s="49" t="s">
        <v>36</v>
      </c>
      <c r="C7" s="50"/>
      <c r="D7" s="50"/>
      <c r="E7" s="11">
        <f>(I6*2.05*2)</f>
        <v>33863.53999999999</v>
      </c>
    </row>
    <row r="8" spans="2:5" ht="12" customHeight="1">
      <c r="B8" s="49" t="s">
        <v>37</v>
      </c>
      <c r="C8" s="50"/>
      <c r="D8" s="50"/>
      <c r="E8" s="11">
        <f>I6*2.05*2</f>
        <v>33863.53999999999</v>
      </c>
    </row>
    <row r="9" spans="2:5" ht="12" customHeight="1" hidden="1">
      <c r="B9" s="49" t="s">
        <v>38</v>
      </c>
      <c r="C9" s="50"/>
      <c r="D9" s="50"/>
      <c r="E9" s="11"/>
    </row>
    <row r="10" spans="2:5" ht="25.5" customHeight="1">
      <c r="B10" s="49" t="s">
        <v>39</v>
      </c>
      <c r="C10" s="50"/>
      <c r="D10" s="50"/>
      <c r="E10" s="11">
        <f>(3*121.53*2*I6/1000)*3</f>
        <v>18067.767876</v>
      </c>
    </row>
    <row r="11" spans="2:5" ht="12" customHeight="1">
      <c r="B11" s="49" t="s">
        <v>15</v>
      </c>
      <c r="C11" s="50"/>
      <c r="D11" s="50"/>
      <c r="E11" s="11">
        <f>12*I6*0.76</f>
        <v>75325.72799999999</v>
      </c>
    </row>
    <row r="12" spans="2:5" ht="12" customHeight="1">
      <c r="B12" s="49" t="s">
        <v>17</v>
      </c>
      <c r="C12" s="50"/>
      <c r="D12" s="50"/>
      <c r="E12" s="11">
        <f>12*I6*4.53</f>
        <v>448980.984</v>
      </c>
    </row>
    <row r="13" spans="2:5" ht="12" customHeight="1">
      <c r="B13" s="47" t="s">
        <v>18</v>
      </c>
      <c r="C13" s="48"/>
      <c r="D13" s="48"/>
      <c r="E13" s="34">
        <f>1*L6*286.7*2</f>
        <v>34404</v>
      </c>
    </row>
    <row r="14" spans="2:5" ht="12" customHeight="1">
      <c r="B14" s="41" t="s">
        <v>16</v>
      </c>
      <c r="C14" s="41"/>
      <c r="D14" s="41"/>
      <c r="E14" s="24">
        <f>12*I6*0.54</f>
        <v>53520.912</v>
      </c>
    </row>
    <row r="15" spans="2:5" ht="12" customHeight="1">
      <c r="B15" s="58" t="s">
        <v>21</v>
      </c>
      <c r="C15" s="58"/>
      <c r="D15" s="58"/>
      <c r="E15" s="24">
        <v>22500</v>
      </c>
    </row>
    <row r="16" spans="2:5" ht="6" customHeight="1">
      <c r="B16" s="41" t="s">
        <v>20</v>
      </c>
      <c r="C16" s="41"/>
      <c r="D16" s="41"/>
      <c r="E16" s="42">
        <f>12*I6*0.59</f>
        <v>58476.55199999999</v>
      </c>
    </row>
    <row r="17" spans="2:5" ht="6" customHeight="1">
      <c r="B17" s="41"/>
      <c r="C17" s="41"/>
      <c r="D17" s="41"/>
      <c r="E17" s="42"/>
    </row>
    <row r="18" spans="2:5" ht="6" customHeight="1">
      <c r="B18" s="41" t="s">
        <v>40</v>
      </c>
      <c r="C18" s="41"/>
      <c r="D18" s="41"/>
      <c r="E18" s="42">
        <f>12*I6*1.7</f>
        <v>168491.75999999998</v>
      </c>
    </row>
    <row r="19" spans="2:5" ht="6" customHeight="1">
      <c r="B19" s="41"/>
      <c r="C19" s="41"/>
      <c r="D19" s="41"/>
      <c r="E19" s="42"/>
    </row>
    <row r="20" spans="2:5" s="4" customFormat="1" ht="12" customHeight="1">
      <c r="B20" s="41" t="s">
        <v>81</v>
      </c>
      <c r="C20" s="41"/>
      <c r="D20" s="41"/>
      <c r="E20" s="24">
        <f>59488+8856</f>
        <v>68344</v>
      </c>
    </row>
    <row r="21" spans="2:5" ht="12" customHeight="1">
      <c r="B21" s="41" t="s">
        <v>46</v>
      </c>
      <c r="C21" s="41"/>
      <c r="D21" s="41"/>
      <c r="E21" s="24">
        <f>12*I6*0.36</f>
        <v>35680.60799999999</v>
      </c>
    </row>
    <row r="22" spans="2:5" ht="12" customHeight="1">
      <c r="B22" s="41" t="s">
        <v>47</v>
      </c>
      <c r="C22" s="41"/>
      <c r="D22" s="41"/>
      <c r="E22" s="24">
        <f>H6*2*75%*2*137.35*0.38</f>
        <v>22390.797</v>
      </c>
    </row>
    <row r="23" spans="2:5" ht="12" customHeight="1">
      <c r="B23" s="41" t="s">
        <v>48</v>
      </c>
      <c r="C23" s="41"/>
      <c r="D23" s="41"/>
      <c r="E23" s="24">
        <f>H6*75%*2*137.35*0.38</f>
        <v>11195.3985</v>
      </c>
    </row>
    <row r="24" spans="2:5" s="4" customFormat="1" ht="12" customHeight="1">
      <c r="B24" s="41" t="s">
        <v>42</v>
      </c>
      <c r="C24" s="41"/>
      <c r="D24" s="41"/>
      <c r="E24" s="35">
        <v>49557.9</v>
      </c>
    </row>
    <row r="25" spans="2:5" s="4" customFormat="1" ht="12" customHeight="1">
      <c r="B25" s="41" t="s">
        <v>43</v>
      </c>
      <c r="C25" s="41"/>
      <c r="D25" s="41"/>
      <c r="E25" s="36">
        <v>8000</v>
      </c>
    </row>
    <row r="26" spans="2:5" s="17" customFormat="1" ht="12" customHeight="1">
      <c r="B26" s="41" t="s">
        <v>49</v>
      </c>
      <c r="C26" s="41"/>
      <c r="D26" s="41"/>
      <c r="E26" s="36">
        <f>68.68*52</f>
        <v>3571.3600000000006</v>
      </c>
    </row>
    <row r="27" spans="2:5" s="17" customFormat="1" ht="12" customHeight="1">
      <c r="B27" s="41" t="s">
        <v>4</v>
      </c>
      <c r="C27" s="41"/>
      <c r="D27" s="41"/>
      <c r="E27" s="36">
        <f>68.68*77</f>
        <v>5288.360000000001</v>
      </c>
    </row>
    <row r="28" spans="2:5" s="17" customFormat="1" ht="12" customHeight="1">
      <c r="B28" s="41" t="s">
        <v>50</v>
      </c>
      <c r="C28" s="41"/>
      <c r="D28" s="41"/>
      <c r="E28" s="36">
        <f>68.68*58</f>
        <v>3983.4400000000005</v>
      </c>
    </row>
    <row r="29" spans="2:5" s="14" customFormat="1" ht="12" customHeight="1">
      <c r="B29" s="43" t="s">
        <v>53</v>
      </c>
      <c r="C29" s="43"/>
      <c r="D29" s="43"/>
      <c r="E29" s="36">
        <v>20767.16</v>
      </c>
    </row>
    <row r="30" spans="2:5" s="17" customFormat="1" ht="12" customHeight="1">
      <c r="B30" s="41" t="s">
        <v>28</v>
      </c>
      <c r="C30" s="41"/>
      <c r="D30" s="41"/>
      <c r="E30" s="36">
        <f>4085.53*1</f>
        <v>4085.53</v>
      </c>
    </row>
    <row r="31" spans="2:5" s="17" customFormat="1" ht="12" customHeight="1">
      <c r="B31" s="41" t="s">
        <v>7</v>
      </c>
      <c r="C31" s="41"/>
      <c r="D31" s="41"/>
      <c r="E31" s="36">
        <f>163*цены!E13</f>
        <v>13062.82</v>
      </c>
    </row>
    <row r="32" spans="2:5" s="17" customFormat="1" ht="12" customHeight="1">
      <c r="B32" s="41" t="s">
        <v>55</v>
      </c>
      <c r="C32" s="41"/>
      <c r="D32" s="41"/>
      <c r="E32" s="36">
        <f>174*цены!E16</f>
        <v>27940.920000000002</v>
      </c>
    </row>
    <row r="33" spans="2:5" s="17" customFormat="1" ht="12" customHeight="1">
      <c r="B33" s="41" t="s">
        <v>6</v>
      </c>
      <c r="C33" s="41"/>
      <c r="D33" s="41"/>
      <c r="E33" s="36">
        <f>5*цены!E15</f>
        <v>706.1</v>
      </c>
    </row>
    <row r="34" spans="2:5" s="17" customFormat="1" ht="12" customHeight="1">
      <c r="B34" s="41" t="s">
        <v>56</v>
      </c>
      <c r="C34" s="41"/>
      <c r="D34" s="41"/>
      <c r="E34" s="36">
        <f>50*34</f>
        <v>1700</v>
      </c>
    </row>
    <row r="35" spans="2:5" s="17" customFormat="1" ht="24.75" customHeight="1">
      <c r="B35" s="41" t="s">
        <v>71</v>
      </c>
      <c r="C35" s="41"/>
      <c r="D35" s="41"/>
      <c r="E35" s="36">
        <f>22*цены!E22</f>
        <v>11924.22</v>
      </c>
    </row>
    <row r="36" spans="2:5" s="17" customFormat="1" ht="12" customHeight="1">
      <c r="B36" s="41" t="s">
        <v>10</v>
      </c>
      <c r="C36" s="41"/>
      <c r="D36" s="41"/>
      <c r="E36" s="36">
        <f>112*32</f>
        <v>3584</v>
      </c>
    </row>
    <row r="37" spans="2:5" ht="12" customHeight="1">
      <c r="B37" s="41" t="s">
        <v>59</v>
      </c>
      <c r="C37" s="41"/>
      <c r="D37" s="41"/>
      <c r="E37" s="36">
        <f>цены!E14*4</f>
        <v>6798.04</v>
      </c>
    </row>
    <row r="38" spans="2:5" ht="12" customHeight="1">
      <c r="B38" s="41" t="s">
        <v>80</v>
      </c>
      <c r="C38" s="41"/>
      <c r="D38" s="41"/>
      <c r="E38" s="36">
        <f>2*цены!E23</f>
        <v>7640</v>
      </c>
    </row>
    <row r="39" spans="2:5" s="16" customFormat="1" ht="12" customHeight="1">
      <c r="B39" s="45" t="s">
        <v>14</v>
      </c>
      <c r="C39" s="46"/>
      <c r="D39" s="46"/>
      <c r="E39" s="35">
        <f>4*цены!E37</f>
        <v>5140.88</v>
      </c>
    </row>
    <row r="40" spans="2:5" s="17" customFormat="1" ht="12" customHeight="1">
      <c r="B40" s="41" t="s">
        <v>13</v>
      </c>
      <c r="C40" s="41"/>
      <c r="D40" s="41"/>
      <c r="E40" s="36">
        <f>4*цены!E28</f>
        <v>2516.08</v>
      </c>
    </row>
    <row r="41" spans="2:5" ht="12" customHeight="1">
      <c r="B41" s="41" t="s">
        <v>74</v>
      </c>
      <c r="C41" s="41"/>
      <c r="D41" s="41"/>
      <c r="E41" s="36">
        <f>цены!E55</f>
        <v>892.48</v>
      </c>
    </row>
    <row r="42" spans="2:5" s="20" customFormat="1" ht="12" customHeight="1">
      <c r="B42" s="41" t="s">
        <v>87</v>
      </c>
      <c r="C42" s="41"/>
      <c r="D42" s="41"/>
      <c r="E42" s="36">
        <f>916.8</f>
        <v>916.8</v>
      </c>
    </row>
    <row r="43" spans="2:5" s="20" customFormat="1" ht="12" customHeight="1">
      <c r="B43" s="41" t="s">
        <v>88</v>
      </c>
      <c r="C43" s="41"/>
      <c r="D43" s="41"/>
      <c r="E43" s="36">
        <v>1302</v>
      </c>
    </row>
    <row r="44" spans="2:5" ht="12" customHeight="1">
      <c r="B44" s="41" t="s">
        <v>41</v>
      </c>
      <c r="C44" s="41"/>
      <c r="D44" s="41"/>
      <c r="E44" s="36">
        <v>5240.97</v>
      </c>
    </row>
    <row r="45" spans="2:5" s="19" customFormat="1" ht="16.5" customHeight="1">
      <c r="B45" s="45" t="s">
        <v>86</v>
      </c>
      <c r="C45" s="46"/>
      <c r="D45" s="46"/>
      <c r="E45" s="35">
        <f>30*829.5</f>
        <v>24885</v>
      </c>
    </row>
    <row r="46" spans="2:5" s="19" customFormat="1" ht="12" customHeight="1">
      <c r="B46" s="45" t="s">
        <v>85</v>
      </c>
      <c r="C46" s="46"/>
      <c r="D46" s="46"/>
      <c r="E46" s="35">
        <f>0.015*23808</f>
        <v>357.12</v>
      </c>
    </row>
    <row r="47" spans="2:5" s="4" customFormat="1" ht="12" customHeight="1">
      <c r="B47" s="12"/>
      <c r="C47" s="12"/>
      <c r="D47" s="12"/>
      <c r="E47" s="13">
        <f>SUM(E5:E46)</f>
        <v>1350727.505376</v>
      </c>
    </row>
    <row r="48" spans="3:5" ht="12" customHeight="1">
      <c r="C48" s="18" t="s">
        <v>83</v>
      </c>
      <c r="D48" s="51">
        <f>'[2]Лист2'!$D$63</f>
        <v>1612139.8599999999</v>
      </c>
      <c r="E48" s="52"/>
    </row>
    <row r="49" spans="3:8" ht="12" customHeight="1">
      <c r="C49" s="2" t="s">
        <v>9</v>
      </c>
      <c r="D49" s="44">
        <f>'[2]Лист2'!$E$63</f>
        <v>1632980.09</v>
      </c>
      <c r="E49" s="40"/>
      <c r="H49" s="21"/>
    </row>
    <row r="50" spans="3:5" ht="12" customHeight="1">
      <c r="C50" s="18" t="s">
        <v>89</v>
      </c>
      <c r="D50" s="33">
        <f>E47</f>
        <v>1350727.505376</v>
      </c>
      <c r="E50" s="10">
        <f>D50*1.18</f>
        <v>1593858.45634368</v>
      </c>
    </row>
    <row r="51" s="4" customFormat="1" ht="167.25" customHeight="1"/>
    <row r="52" s="4" customFormat="1" ht="24" customHeight="1"/>
    <row r="53" s="4" customFormat="1" ht="12" customHeight="1"/>
    <row r="54" s="22" customFormat="1" ht="21" customHeight="1"/>
    <row r="55" s="22" customFormat="1" ht="15" customHeight="1"/>
    <row r="56" s="22" customFormat="1" ht="12" customHeight="1" hidden="1" thickBot="1"/>
    <row r="57" s="22" customFormat="1" ht="23.25" customHeight="1"/>
    <row r="58" s="22" customFormat="1" ht="36" customHeight="1"/>
    <row r="59" s="22" customFormat="1" ht="12" customHeight="1"/>
    <row r="60" s="22" customFormat="1" ht="12" customHeight="1" hidden="1"/>
    <row r="61" s="22" customFormat="1" ht="23.25" customHeight="1"/>
    <row r="62" s="22" customFormat="1" ht="12" customHeight="1"/>
    <row r="63" s="22" customFormat="1" ht="12" customHeight="1"/>
    <row r="64" s="22" customFormat="1" ht="12" customHeight="1"/>
    <row r="65" s="22" customFormat="1" ht="12" customHeight="1"/>
    <row r="66" s="22" customFormat="1" ht="12" customHeight="1"/>
    <row r="67" s="22" customFormat="1" ht="6" customHeight="1"/>
    <row r="68" s="22" customFormat="1" ht="6" customHeight="1"/>
    <row r="69" s="22" customFormat="1" ht="6" customHeight="1"/>
    <row r="70" s="22" customFormat="1" ht="6" customHeight="1"/>
    <row r="71" s="22" customFormat="1" ht="12" customHeight="1"/>
    <row r="72" s="22" customFormat="1" ht="12" customHeight="1"/>
    <row r="73" s="22" customFormat="1" ht="12" customHeight="1"/>
    <row r="74" s="22" customFormat="1" ht="12" customHeight="1"/>
    <row r="75" s="22" customFormat="1" ht="12" customHeight="1"/>
    <row r="76" s="22" customFormat="1" ht="12" customHeight="1"/>
    <row r="77" s="22" customFormat="1" ht="12" customHeight="1"/>
    <row r="78" s="22" customFormat="1" ht="12" customHeight="1"/>
    <row r="79" s="22" customFormat="1" ht="12" customHeight="1"/>
    <row r="80" s="15" customFormat="1" ht="12" customHeight="1"/>
    <row r="81" ht="12" customHeight="1">
      <c r="E81" s="1"/>
    </row>
    <row r="82" ht="12" customHeight="1">
      <c r="E82" s="1"/>
    </row>
    <row r="83" s="15" customFormat="1" ht="12" customHeight="1"/>
    <row r="84" ht="12" customHeight="1">
      <c r="E84" s="1"/>
    </row>
    <row r="85" ht="12" customHeight="1">
      <c r="E85" s="1"/>
    </row>
    <row r="86" s="15" customFormat="1" ht="12" customHeight="1"/>
    <row r="87" ht="12" customHeight="1">
      <c r="E87" s="1"/>
    </row>
    <row r="88" s="15" customFormat="1" ht="12" customHeight="1"/>
    <row r="89" ht="12" customHeight="1">
      <c r="E89" s="1"/>
    </row>
    <row r="90" s="15" customFormat="1" ht="12" customHeight="1"/>
    <row r="91" s="15" customFormat="1" ht="12" customHeight="1"/>
    <row r="92" s="15" customFormat="1" ht="12" customHeight="1"/>
    <row r="93" ht="12" customHeight="1">
      <c r="E93" s="1"/>
    </row>
    <row r="94" s="15" customFormat="1" ht="12" customHeight="1"/>
    <row r="95" ht="12" customHeight="1">
      <c r="E95" s="1"/>
    </row>
    <row r="96" s="15" customFormat="1" ht="12" customHeight="1"/>
    <row r="97" ht="12" customHeight="1">
      <c r="E97" s="1"/>
    </row>
    <row r="98" s="15" customFormat="1" ht="12" customHeight="1"/>
    <row r="99" ht="12" customHeight="1">
      <c r="E99" s="1"/>
    </row>
    <row r="100" s="15" customFormat="1" ht="12" customHeight="1"/>
    <row r="101" ht="12" customHeight="1">
      <c r="E101" s="1"/>
    </row>
    <row r="102" ht="12" customHeight="1">
      <c r="E102" s="1"/>
    </row>
    <row r="103" ht="12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s="15" customFormat="1" ht="12" customHeight="1"/>
    <row r="109" s="15" customFormat="1" ht="12" customHeight="1"/>
    <row r="110" s="15" customFormat="1" ht="12" customHeight="1"/>
    <row r="111" s="4" customFormat="1" ht="12" customHeight="1"/>
    <row r="112" ht="12" customHeight="1">
      <c r="E112" s="1"/>
    </row>
    <row r="113" ht="12" customHeight="1">
      <c r="E113" s="1"/>
    </row>
    <row r="114" ht="12" customHeight="1">
      <c r="E114" s="1"/>
    </row>
    <row r="115" s="4" customFormat="1" ht="14.25" customHeight="1"/>
    <row r="116" s="4" customFormat="1" ht="24" customHeight="1"/>
    <row r="117" s="4" customFormat="1" ht="12" customHeight="1"/>
    <row r="118" ht="21" customHeight="1">
      <c r="E118" s="1"/>
    </row>
    <row r="119" ht="15" customHeight="1">
      <c r="E119" s="1"/>
    </row>
    <row r="120" ht="12" customHeight="1" hidden="1" thickBot="1">
      <c r="E120" s="1"/>
    </row>
    <row r="121" ht="25.5" customHeight="1">
      <c r="E121" s="1"/>
    </row>
    <row r="122" ht="36" customHeight="1">
      <c r="E122" s="1"/>
    </row>
    <row r="123" ht="12" customHeight="1">
      <c r="E123" s="1"/>
    </row>
    <row r="124" ht="12" customHeight="1" hidden="1">
      <c r="E124" s="1"/>
    </row>
    <row r="125" ht="12" customHeight="1">
      <c r="E125" s="1"/>
    </row>
    <row r="126" ht="12" customHeight="1">
      <c r="E126" s="1"/>
    </row>
    <row r="127" ht="12" customHeight="1">
      <c r="E127" s="1"/>
    </row>
    <row r="128" ht="12" customHeight="1">
      <c r="E128" s="1"/>
    </row>
    <row r="129" ht="12" customHeight="1">
      <c r="E129" s="1"/>
    </row>
    <row r="130" ht="12" customHeight="1">
      <c r="E130" s="1"/>
    </row>
    <row r="131" ht="6" customHeight="1">
      <c r="E131" s="1"/>
    </row>
    <row r="132" ht="6" customHeight="1">
      <c r="E132" s="1"/>
    </row>
    <row r="133" ht="6" customHeight="1">
      <c r="E133" s="1"/>
    </row>
    <row r="134" ht="6" customHeight="1">
      <c r="E134" s="1"/>
    </row>
    <row r="135" s="17" customFormat="1" ht="12" customHeight="1"/>
    <row r="136" ht="12" customHeight="1">
      <c r="E136" s="1"/>
    </row>
    <row r="137" ht="12" customHeight="1">
      <c r="E137" s="1"/>
    </row>
    <row r="138" ht="12" customHeight="1">
      <c r="E138" s="1"/>
    </row>
    <row r="139" ht="12" customHeight="1">
      <c r="E139" s="1"/>
    </row>
    <row r="140" ht="12" customHeight="1">
      <c r="E140" s="1"/>
    </row>
    <row r="141" ht="12" customHeight="1">
      <c r="E141" s="1"/>
    </row>
    <row r="142" s="17" customFormat="1" ht="12" customHeight="1"/>
    <row r="143" s="17" customFormat="1" ht="12" customHeight="1"/>
    <row r="144" s="17" customFormat="1" ht="12" customHeight="1"/>
    <row r="145" s="17" customFormat="1" ht="12" customHeight="1"/>
    <row r="146" s="17" customFormat="1" ht="12" customHeight="1"/>
    <row r="147" s="17" customFormat="1" ht="12" customHeight="1"/>
    <row r="148" s="16" customFormat="1" ht="12" customHeight="1"/>
    <row r="149" s="17" customFormat="1" ht="12" customHeight="1"/>
    <row r="150" s="20" customFormat="1" ht="12" customHeight="1"/>
    <row r="151" s="19" customFormat="1" ht="12" customHeight="1"/>
    <row r="152" s="19" customFormat="1" ht="12" customHeight="1"/>
    <row r="153" s="19" customFormat="1" ht="12" customHeight="1"/>
    <row r="154" s="4" customFormat="1" ht="12" customHeight="1"/>
    <row r="155" ht="12" customHeight="1">
      <c r="E155" s="1"/>
    </row>
    <row r="156" ht="12" customHeight="1">
      <c r="E156" s="1"/>
    </row>
    <row r="157" ht="12" customHeight="1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</sheetData>
  <sheetProtection password="CCE3" sheet="1" objects="1" scenarios="1" selectLockedCells="1" selectUnlockedCells="1"/>
  <mergeCells count="48">
    <mergeCell ref="D48:E48"/>
    <mergeCell ref="B34:D34"/>
    <mergeCell ref="B35:D35"/>
    <mergeCell ref="B36:D36"/>
    <mergeCell ref="B37:D37"/>
    <mergeCell ref="H3:L3"/>
    <mergeCell ref="B5:D5"/>
    <mergeCell ref="B33:D33"/>
    <mergeCell ref="B14:D14"/>
    <mergeCell ref="B7:D7"/>
    <mergeCell ref="B42:D42"/>
    <mergeCell ref="B13:D13"/>
    <mergeCell ref="B8:D8"/>
    <mergeCell ref="B11:D11"/>
    <mergeCell ref="B12:D12"/>
    <mergeCell ref="B6:D6"/>
    <mergeCell ref="B15:D15"/>
    <mergeCell ref="B9:D9"/>
    <mergeCell ref="B10:D10"/>
    <mergeCell ref="B27:D27"/>
    <mergeCell ref="B28:D28"/>
    <mergeCell ref="D49:E49"/>
    <mergeCell ref="B46:D46"/>
    <mergeCell ref="B39:D39"/>
    <mergeCell ref="B40:D40"/>
    <mergeCell ref="B41:D41"/>
    <mergeCell ref="B43:D43"/>
    <mergeCell ref="B44:D44"/>
    <mergeCell ref="B45:D45"/>
    <mergeCell ref="B25:D25"/>
    <mergeCell ref="B26:D26"/>
    <mergeCell ref="B38:D38"/>
    <mergeCell ref="B21:D21"/>
    <mergeCell ref="B22:D22"/>
    <mergeCell ref="B23:D23"/>
    <mergeCell ref="B30:D30"/>
    <mergeCell ref="B31:D31"/>
    <mergeCell ref="B32:D32"/>
    <mergeCell ref="B29:D29"/>
    <mergeCell ref="A1:G1"/>
    <mergeCell ref="B24:D24"/>
    <mergeCell ref="B20:D20"/>
    <mergeCell ref="B16:D17"/>
    <mergeCell ref="E16:E17"/>
    <mergeCell ref="B18:D19"/>
    <mergeCell ref="E18:E19"/>
    <mergeCell ref="B3:D3"/>
    <mergeCell ref="B4:E4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3" width="9.140625" style="28" customWidth="1"/>
    <col min="4" max="4" width="22.7109375" style="28" customWidth="1"/>
    <col min="5" max="5" width="11.421875" style="28" bestFit="1" customWidth="1"/>
    <col min="6" max="16384" width="9.140625" style="28" customWidth="1"/>
  </cols>
  <sheetData>
    <row r="1" spans="2:5" s="25" customFormat="1" ht="37.5" customHeight="1">
      <c r="B1" s="59" t="s">
        <v>45</v>
      </c>
      <c r="C1" s="59"/>
      <c r="D1" s="59"/>
      <c r="E1" s="25">
        <v>2.05</v>
      </c>
    </row>
    <row r="2" spans="2:5" s="25" customFormat="1" ht="46.5" customHeight="1">
      <c r="B2" s="59" t="s">
        <v>36</v>
      </c>
      <c r="C2" s="59"/>
      <c r="D2" s="59"/>
      <c r="E2" s="25">
        <v>2.05</v>
      </c>
    </row>
    <row r="3" spans="2:5" s="25" customFormat="1" ht="12" customHeight="1">
      <c r="B3" s="59" t="s">
        <v>37</v>
      </c>
      <c r="C3" s="59"/>
      <c r="D3" s="59"/>
      <c r="E3" s="25">
        <v>2.05</v>
      </c>
    </row>
    <row r="4" spans="2:5" s="25" customFormat="1" ht="22.5" customHeight="1">
      <c r="B4" s="59" t="s">
        <v>39</v>
      </c>
      <c r="C4" s="59"/>
      <c r="D4" s="59"/>
      <c r="E4" s="26">
        <v>121.53</v>
      </c>
    </row>
    <row r="5" spans="2:5" s="25" customFormat="1" ht="12" customHeight="1">
      <c r="B5" s="59" t="s">
        <v>15</v>
      </c>
      <c r="C5" s="59"/>
      <c r="D5" s="59"/>
      <c r="E5" s="26">
        <v>0.76</v>
      </c>
    </row>
    <row r="6" spans="2:5" s="25" customFormat="1" ht="12" customHeight="1">
      <c r="B6" s="59" t="s">
        <v>17</v>
      </c>
      <c r="C6" s="59"/>
      <c r="D6" s="59"/>
      <c r="E6" s="26">
        <v>4.53</v>
      </c>
    </row>
    <row r="7" spans="2:5" s="25" customFormat="1" ht="12" customHeight="1">
      <c r="B7" s="59" t="s">
        <v>18</v>
      </c>
      <c r="C7" s="59"/>
      <c r="D7" s="59"/>
      <c r="E7" s="26">
        <v>286.7</v>
      </c>
    </row>
    <row r="8" spans="2:5" s="25" customFormat="1" ht="22.5" customHeight="1">
      <c r="B8" s="59" t="s">
        <v>46</v>
      </c>
      <c r="C8" s="59"/>
      <c r="D8" s="59"/>
      <c r="E8" s="26">
        <v>0.37</v>
      </c>
    </row>
    <row r="9" spans="2:5" s="25" customFormat="1" ht="12" customHeight="1">
      <c r="B9" s="59" t="s">
        <v>16</v>
      </c>
      <c r="C9" s="59"/>
      <c r="D9" s="59"/>
      <c r="E9" s="26">
        <v>0.54</v>
      </c>
    </row>
    <row r="10" spans="2:5" s="25" customFormat="1" ht="12" customHeight="1">
      <c r="B10" s="59"/>
      <c r="C10" s="59"/>
      <c r="D10" s="59"/>
      <c r="E10" s="26"/>
    </row>
    <row r="11" spans="2:5" s="25" customFormat="1" ht="12" customHeight="1">
      <c r="B11" s="59"/>
      <c r="C11" s="59"/>
      <c r="D11" s="59"/>
      <c r="E11" s="26"/>
    </row>
    <row r="12" ht="15">
      <c r="B12" s="27" t="s">
        <v>58</v>
      </c>
    </row>
    <row r="13" spans="2:5" s="25" customFormat="1" ht="12" customHeight="1">
      <c r="B13" s="59" t="s">
        <v>7</v>
      </c>
      <c r="C13" s="59"/>
      <c r="D13" s="59"/>
      <c r="E13" s="29">
        <f>80.14</f>
        <v>80.14</v>
      </c>
    </row>
    <row r="14" spans="2:5" s="25" customFormat="1" ht="12" customHeight="1">
      <c r="B14" s="59" t="s">
        <v>59</v>
      </c>
      <c r="C14" s="59"/>
      <c r="D14" s="59"/>
      <c r="E14" s="29">
        <f>1271+428.51</f>
        <v>1699.51</v>
      </c>
    </row>
    <row r="15" spans="2:5" s="25" customFormat="1" ht="12" customHeight="1">
      <c r="B15" s="59" t="s">
        <v>54</v>
      </c>
      <c r="C15" s="59"/>
      <c r="D15" s="59"/>
      <c r="E15" s="26">
        <v>141.22</v>
      </c>
    </row>
    <row r="16" spans="2:5" s="25" customFormat="1" ht="12" customHeight="1">
      <c r="B16" s="59" t="s">
        <v>55</v>
      </c>
      <c r="C16" s="59"/>
      <c r="D16" s="59"/>
      <c r="E16" s="26">
        <v>160.58</v>
      </c>
    </row>
    <row r="17" spans="2:5" s="25" customFormat="1" ht="12" customHeight="1">
      <c r="B17" s="59" t="s">
        <v>56</v>
      </c>
      <c r="C17" s="59"/>
      <c r="D17" s="59"/>
      <c r="E17" s="26">
        <v>50</v>
      </c>
    </row>
    <row r="18" spans="2:5" s="25" customFormat="1" ht="12" customHeight="1">
      <c r="B18" s="59" t="s">
        <v>57</v>
      </c>
      <c r="C18" s="59"/>
      <c r="D18" s="59"/>
      <c r="E18" s="26">
        <v>558.75</v>
      </c>
    </row>
    <row r="19" spans="2:5" s="25" customFormat="1" ht="12" customHeight="1">
      <c r="B19" s="59" t="s">
        <v>10</v>
      </c>
      <c r="C19" s="59"/>
      <c r="D19" s="59"/>
      <c r="E19" s="26">
        <v>112</v>
      </c>
    </row>
    <row r="20" spans="2:5" s="25" customFormat="1" ht="12" customHeight="1">
      <c r="B20" s="59" t="s">
        <v>10</v>
      </c>
      <c r="C20" s="59"/>
      <c r="D20" s="59"/>
      <c r="E20" s="26">
        <v>112</v>
      </c>
    </row>
    <row r="21" spans="2:5" s="25" customFormat="1" ht="12" customHeight="1">
      <c r="B21" s="59" t="s">
        <v>70</v>
      </c>
      <c r="C21" s="59"/>
      <c r="D21" s="59"/>
      <c r="E21" s="26">
        <v>731.09</v>
      </c>
    </row>
    <row r="22" spans="2:5" s="25" customFormat="1" ht="36" customHeight="1">
      <c r="B22" s="59" t="s">
        <v>71</v>
      </c>
      <c r="C22" s="59"/>
      <c r="D22" s="59"/>
      <c r="E22" s="26">
        <v>542.01</v>
      </c>
    </row>
    <row r="23" spans="2:5" s="25" customFormat="1" ht="12" customHeight="1">
      <c r="B23" s="59" t="s">
        <v>24</v>
      </c>
      <c r="C23" s="59"/>
      <c r="D23" s="59"/>
      <c r="E23" s="26">
        <v>3820</v>
      </c>
    </row>
    <row r="24" spans="2:5" s="25" customFormat="1" ht="12" customHeight="1">
      <c r="B24" s="59" t="s">
        <v>72</v>
      </c>
      <c r="C24" s="59"/>
      <c r="D24" s="59"/>
      <c r="E24" s="26">
        <v>556.16</v>
      </c>
    </row>
    <row r="25" spans="2:5" s="25" customFormat="1" ht="12" customHeight="1">
      <c r="B25" s="59" t="s">
        <v>82</v>
      </c>
      <c r="C25" s="59"/>
      <c r="D25" s="59"/>
      <c r="E25" s="26">
        <v>580.1</v>
      </c>
    </row>
    <row r="26" spans="2:5" s="25" customFormat="1" ht="12" customHeight="1">
      <c r="B26" s="30"/>
      <c r="C26" s="30"/>
      <c r="D26" s="30"/>
      <c r="E26" s="26"/>
    </row>
    <row r="27" spans="2:5" s="25" customFormat="1" ht="25.5" customHeight="1">
      <c r="B27" s="59" t="s">
        <v>26</v>
      </c>
      <c r="C27" s="59"/>
      <c r="D27" s="59"/>
      <c r="E27" s="26">
        <v>577.18</v>
      </c>
    </row>
    <row r="28" spans="2:5" s="25" customFormat="1" ht="24.75" customHeight="1">
      <c r="B28" s="59" t="s">
        <v>13</v>
      </c>
      <c r="C28" s="59"/>
      <c r="D28" s="59"/>
      <c r="E28" s="26">
        <v>629.02</v>
      </c>
    </row>
    <row r="29" spans="2:5" s="25" customFormat="1" ht="24.75" customHeight="1">
      <c r="B29" s="59" t="s">
        <v>5</v>
      </c>
      <c r="C29" s="59"/>
      <c r="D29" s="59"/>
      <c r="E29" s="26">
        <v>728.7</v>
      </c>
    </row>
    <row r="30" spans="2:5" s="25" customFormat="1" ht="24.75" customHeight="1">
      <c r="B30" s="59" t="s">
        <v>60</v>
      </c>
      <c r="C30" s="59"/>
      <c r="D30" s="59"/>
      <c r="E30" s="26">
        <v>783.57</v>
      </c>
    </row>
    <row r="31" spans="2:5" s="25" customFormat="1" ht="24.75" customHeight="1">
      <c r="B31" s="59" t="s">
        <v>19</v>
      </c>
      <c r="C31" s="59"/>
      <c r="D31" s="59"/>
      <c r="E31" s="26">
        <v>907.6</v>
      </c>
    </row>
    <row r="32" spans="2:5" s="25" customFormat="1" ht="24.75" customHeight="1">
      <c r="B32" s="59" t="s">
        <v>23</v>
      </c>
      <c r="C32" s="59"/>
      <c r="D32" s="59"/>
      <c r="E32" s="26">
        <v>1098.59</v>
      </c>
    </row>
    <row r="33" spans="2:5" s="25" customFormat="1" ht="24.75" customHeight="1">
      <c r="B33" s="59" t="s">
        <v>27</v>
      </c>
      <c r="C33" s="59"/>
      <c r="D33" s="59"/>
      <c r="E33" s="26">
        <v>1917.18</v>
      </c>
    </row>
    <row r="34" spans="2:5" s="25" customFormat="1" ht="24.75" customHeight="1">
      <c r="B34" s="59" t="s">
        <v>61</v>
      </c>
      <c r="C34" s="59"/>
      <c r="D34" s="59"/>
      <c r="E34" s="26">
        <f>E33</f>
        <v>1917.18</v>
      </c>
    </row>
    <row r="35" spans="2:5" s="25" customFormat="1" ht="12" customHeight="1">
      <c r="B35" s="59"/>
      <c r="C35" s="59"/>
      <c r="D35" s="59"/>
      <c r="E35" s="26"/>
    </row>
    <row r="36" spans="2:5" s="25" customFormat="1" ht="12" customHeight="1">
      <c r="B36" s="59"/>
      <c r="C36" s="59"/>
      <c r="D36" s="59"/>
      <c r="E36" s="26"/>
    </row>
    <row r="37" spans="2:5" s="25" customFormat="1" ht="42" customHeight="1">
      <c r="B37" s="59" t="s">
        <v>14</v>
      </c>
      <c r="C37" s="59"/>
      <c r="D37" s="59"/>
      <c r="E37" s="26">
        <v>1285.22</v>
      </c>
    </row>
    <row r="38" spans="2:5" s="25" customFormat="1" ht="24.75" customHeight="1">
      <c r="B38" s="59" t="s">
        <v>8</v>
      </c>
      <c r="C38" s="59"/>
      <c r="D38" s="59"/>
      <c r="E38" s="26">
        <v>223.42</v>
      </c>
    </row>
    <row r="39" spans="2:5" s="25" customFormat="1" ht="24.75" customHeight="1">
      <c r="B39" s="31"/>
      <c r="C39" s="31"/>
      <c r="D39" s="31"/>
      <c r="E39" s="26"/>
    </row>
    <row r="40" spans="2:5" s="25" customFormat="1" ht="22.5" customHeight="1">
      <c r="B40" s="59" t="s">
        <v>3</v>
      </c>
      <c r="C40" s="59"/>
      <c r="D40" s="59"/>
      <c r="E40" s="26">
        <v>482.38</v>
      </c>
    </row>
    <row r="41" spans="2:5" s="25" customFormat="1" ht="22.5" customHeight="1">
      <c r="B41" s="31"/>
      <c r="C41" s="31"/>
      <c r="D41" s="31"/>
      <c r="E41" s="26"/>
    </row>
    <row r="42" spans="2:5" s="25" customFormat="1" ht="37.5" customHeight="1">
      <c r="B42" s="59" t="s">
        <v>25</v>
      </c>
      <c r="C42" s="59"/>
      <c r="D42" s="59"/>
      <c r="E42" s="26">
        <v>1541.75</v>
      </c>
    </row>
    <row r="43" spans="2:5" s="25" customFormat="1" ht="37.5" customHeight="1">
      <c r="B43" s="59" t="s">
        <v>2</v>
      </c>
      <c r="C43" s="59"/>
      <c r="D43" s="59"/>
      <c r="E43" s="26">
        <v>1730.92</v>
      </c>
    </row>
    <row r="44" spans="2:5" s="25" customFormat="1" ht="37.5" customHeight="1">
      <c r="B44" s="59" t="s">
        <v>22</v>
      </c>
      <c r="C44" s="59"/>
      <c r="D44" s="59"/>
      <c r="E44" s="26">
        <v>2554.33</v>
      </c>
    </row>
    <row r="45" spans="2:5" s="25" customFormat="1" ht="37.5" customHeight="1">
      <c r="B45" s="59" t="s">
        <v>63</v>
      </c>
      <c r="C45" s="59"/>
      <c r="D45" s="59"/>
      <c r="E45" s="26">
        <v>2623.43</v>
      </c>
    </row>
    <row r="46" spans="2:5" s="25" customFormat="1" ht="37.5" customHeight="1">
      <c r="B46" s="59" t="s">
        <v>62</v>
      </c>
      <c r="C46" s="59"/>
      <c r="D46" s="59"/>
      <c r="E46" s="26">
        <v>2719.26</v>
      </c>
    </row>
    <row r="47" spans="2:5" s="25" customFormat="1" ht="14.25" customHeight="1">
      <c r="B47" s="59" t="s">
        <v>64</v>
      </c>
      <c r="C47" s="59"/>
      <c r="D47" s="59"/>
      <c r="E47" s="26">
        <v>2096.57</v>
      </c>
    </row>
    <row r="48" spans="2:5" s="25" customFormat="1" ht="15">
      <c r="B48" s="59" t="s">
        <v>65</v>
      </c>
      <c r="C48" s="59"/>
      <c r="D48" s="59"/>
      <c r="E48" s="26">
        <f>E54*2</f>
        <v>1441.68</v>
      </c>
    </row>
    <row r="49" spans="2:5" s="25" customFormat="1" ht="15">
      <c r="B49" s="59" t="s">
        <v>66</v>
      </c>
      <c r="C49" s="59"/>
      <c r="D49" s="59"/>
      <c r="E49" s="26">
        <f>E54+E55</f>
        <v>1613.3200000000002</v>
      </c>
    </row>
    <row r="50" spans="2:5" s="25" customFormat="1" ht="14.25" customHeight="1">
      <c r="B50" s="59" t="s">
        <v>29</v>
      </c>
      <c r="C50" s="59"/>
      <c r="D50" s="59"/>
      <c r="E50" s="26">
        <f>E54+E56</f>
        <v>1719.76</v>
      </c>
    </row>
    <row r="51" spans="2:5" s="25" customFormat="1" ht="14.25" customHeight="1">
      <c r="B51" s="59" t="s">
        <v>51</v>
      </c>
      <c r="C51" s="59"/>
      <c r="D51" s="59"/>
      <c r="E51" s="26">
        <f>E54+E57</f>
        <v>1761.5619003228362</v>
      </c>
    </row>
    <row r="52" spans="2:5" s="25" customFormat="1" ht="14.25" customHeight="1">
      <c r="B52" s="59" t="s">
        <v>84</v>
      </c>
      <c r="C52" s="59"/>
      <c r="D52" s="59"/>
      <c r="E52" s="26">
        <v>2540</v>
      </c>
    </row>
    <row r="53" spans="2:5" s="25" customFormat="1" ht="12" customHeight="1">
      <c r="B53" s="59"/>
      <c r="C53" s="59"/>
      <c r="D53" s="59"/>
      <c r="E53" s="26"/>
    </row>
    <row r="54" spans="2:5" s="25" customFormat="1" ht="15">
      <c r="B54" s="59" t="s">
        <v>73</v>
      </c>
      <c r="C54" s="59"/>
      <c r="D54" s="59"/>
      <c r="E54" s="26">
        <v>720.84</v>
      </c>
    </row>
    <row r="55" spans="2:5" s="25" customFormat="1" ht="15" customHeight="1">
      <c r="B55" s="59" t="s">
        <v>74</v>
      </c>
      <c r="C55" s="59"/>
      <c r="D55" s="59"/>
      <c r="E55" s="26">
        <v>892.48</v>
      </c>
    </row>
    <row r="56" spans="2:5" s="25" customFormat="1" ht="14.25" customHeight="1">
      <c r="B56" s="59" t="s">
        <v>75</v>
      </c>
      <c r="C56" s="59"/>
      <c r="D56" s="59"/>
      <c r="E56" s="26">
        <v>998.92</v>
      </c>
    </row>
    <row r="57" spans="2:5" s="25" customFormat="1" ht="14.25" customHeight="1">
      <c r="B57" s="59" t="s">
        <v>76</v>
      </c>
      <c r="C57" s="59"/>
      <c r="D57" s="59"/>
      <c r="E57" s="13">
        <f>'[1]2017 год'!$J$166</f>
        <v>1040.7219003228363</v>
      </c>
    </row>
    <row r="58" spans="2:6" s="25" customFormat="1" ht="15" customHeight="1">
      <c r="B58" s="59" t="s">
        <v>77</v>
      </c>
      <c r="C58" s="59"/>
      <c r="D58" s="59"/>
      <c r="E58" s="13">
        <f>'[1]2017 год'!$J$177</f>
        <v>1423.8940268246333</v>
      </c>
      <c r="F58" s="32"/>
    </row>
    <row r="59" spans="2:5" s="25" customFormat="1" ht="15" customHeight="1">
      <c r="B59" s="59"/>
      <c r="C59" s="59"/>
      <c r="D59" s="59"/>
      <c r="E59" s="13"/>
    </row>
    <row r="60" spans="2:6" s="25" customFormat="1" ht="15" customHeight="1">
      <c r="B60" s="59" t="s">
        <v>78</v>
      </c>
      <c r="C60" s="59"/>
      <c r="D60" s="59"/>
      <c r="E60" s="13">
        <f>'[1]2017 год'!$J$189</f>
        <v>7669.393914751781</v>
      </c>
      <c r="F60" s="32"/>
    </row>
    <row r="61" spans="2:5" s="25" customFormat="1" ht="15" customHeight="1">
      <c r="B61" s="59" t="s">
        <v>79</v>
      </c>
      <c r="C61" s="59"/>
      <c r="D61" s="59"/>
      <c r="E61" s="13">
        <f>'[1]2017 год'!$J$201</f>
        <v>11278.410667718827</v>
      </c>
    </row>
    <row r="62" spans="2:5" s="25" customFormat="1" ht="14.25" customHeight="1">
      <c r="B62" s="31"/>
      <c r="C62" s="31"/>
      <c r="D62" s="31"/>
      <c r="E62" s="26"/>
    </row>
    <row r="63" spans="2:5" s="25" customFormat="1" ht="12" customHeight="1">
      <c r="B63" s="59" t="s">
        <v>67</v>
      </c>
      <c r="C63" s="59"/>
      <c r="D63" s="59"/>
      <c r="E63" s="26">
        <v>68.68</v>
      </c>
    </row>
    <row r="64" spans="2:5" s="25" customFormat="1" ht="12" customHeight="1">
      <c r="B64" s="59"/>
      <c r="C64" s="59"/>
      <c r="D64" s="59"/>
      <c r="E64" s="26"/>
    </row>
    <row r="65" spans="2:5" s="25" customFormat="1" ht="22.5" customHeight="1">
      <c r="B65" s="59" t="s">
        <v>12</v>
      </c>
      <c r="C65" s="59"/>
      <c r="D65" s="59"/>
      <c r="E65" s="26">
        <v>565.23</v>
      </c>
    </row>
    <row r="66" spans="2:5" s="25" customFormat="1" ht="23.25" customHeight="1">
      <c r="B66" s="59" t="s">
        <v>11</v>
      </c>
      <c r="C66" s="59"/>
      <c r="D66" s="59"/>
      <c r="E66" s="26">
        <v>283.85</v>
      </c>
    </row>
    <row r="67" spans="2:5" s="25" customFormat="1" ht="40.5" customHeight="1">
      <c r="B67" s="59" t="s">
        <v>68</v>
      </c>
      <c r="C67" s="59"/>
      <c r="D67" s="59"/>
      <c r="E67" s="26">
        <v>1396.29</v>
      </c>
    </row>
    <row r="68" spans="2:5" s="25" customFormat="1" ht="27" customHeight="1">
      <c r="B68" s="59" t="s">
        <v>69</v>
      </c>
      <c r="C68" s="59"/>
      <c r="D68" s="59"/>
      <c r="E68" s="26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2019-10-29T04:36:31Z</dcterms:modified>
  <cp:category/>
  <cp:version/>
  <cp:contentType/>
  <cp:contentStatus/>
</cp:coreProperties>
</file>