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'Лист'!$A$1:$E$39</definedName>
  </definedNames>
  <calcPr calcMode="autoNoTable" fullCalcOnLoad="1"/>
</workbook>
</file>

<file path=xl/sharedStrings.xml><?xml version="1.0" encoding="utf-8"?>
<sst xmlns="http://schemas.openxmlformats.org/spreadsheetml/2006/main" count="49" uniqueCount="48">
  <si>
    <t>Сгруппированный по операциям</t>
  </si>
  <si>
    <t>Список операций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</si>
  <si>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</si>
  <si>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</si>
  <si>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</si>
  <si>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</si>
  <si>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</si>
  <si>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</si>
  <si>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</si>
  <si>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</si>
  <si>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</si>
  <si>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</si>
  <si>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</si>
  <si>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</si>
  <si>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</si>
  <si>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</si>
  <si>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</si>
  <si>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</si>
  <si>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</si>
  <si>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</si>
  <si>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</si>
  <si>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</si>
  <si>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</si>
  <si>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Снятие показаний с прибора учета электроэнергии</t>
  </si>
  <si>
    <t>Адрес дома: СУХОВСКАЯ, 31</t>
  </si>
  <si>
    <t>Осмотр инженерного оборудования, отопления, водопровода, канализации и горячего водоснабжения в подвале</t>
  </si>
  <si>
    <t>подвал</t>
  </si>
  <si>
    <t>Смена патронов</t>
  </si>
  <si>
    <t>Начислено по дому:</t>
  </si>
  <si>
    <t>Ремонт отдельных мест покрытия из асбоцементных листов: обыкновенного профиля</t>
  </si>
  <si>
    <t>Отчет о работах, выполненных за период с Января 2019 г. по Декабрь 2019 г.</t>
  </si>
  <si>
    <t>Прокладка кабеля АВВГ 2*2,5</t>
  </si>
  <si>
    <t>Замена распределительной коробки</t>
  </si>
  <si>
    <t xml:space="preserve"> 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</si>
  <si>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</si>
  <si>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</si>
  <si>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</si>
  <si>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</si>
  <si>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</si>
  <si>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</si>
  <si>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</si>
  <si>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Установка светильников</t>
  </si>
  <si>
    <t>Замена автоматических выключателей</t>
  </si>
  <si>
    <t>Установка светильников светодиодных</t>
  </si>
  <si>
    <t>Устранение засоров канализации</t>
  </si>
  <si>
    <t xml:space="preserve">Предохранитель, устанавливаемый на изоляционном основании, на ток: до 100 А </t>
  </si>
  <si>
    <t>Установка светодиодных прожекторов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</si>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</sst>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13" xfId="39" applyNumberFormat="1" applyBorder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1" fontId="50" fillId="0" borderId="13" xfId="76" applyFont="1" applyBorder="1" applyAlignment="1">
      <alignment horizontal="right" vertical="center" wrapText="1"/>
    </xf>
    <xf numFmtId="0" fontId="0" fillId="36" borderId="12" xfId="0" applyFill="1" applyBorder="1" applyAlignment="1">
      <alignment horizontal="center" wrapText="1"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28" fillId="0" borderId="0" xfId="33" applyAlignment="1" quotePrefix="1">
      <alignment horizontal="center" vertical="center" wrapText="1"/>
      <protection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4" fontId="29" fillId="0" borderId="16" xfId="47" applyNumberFormat="1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0" fontId="30" fillId="0" borderId="20" xfId="37" applyBorder="1" applyAlignment="1" quotePrefix="1">
      <alignment horizontal="left" vertical="top" wrapText="1"/>
      <protection/>
    </xf>
    <xf numFmtId="0" fontId="30" fillId="0" borderId="21" xfId="37" applyBorder="1" applyAlignment="1" quotePrefix="1">
      <alignment horizontal="left" vertical="top" wrapText="1"/>
      <protection/>
    </xf>
    <xf numFmtId="0" fontId="30" fillId="0" borderId="12" xfId="37" applyFont="1" applyFill="1" applyBorder="1" applyAlignment="1" quotePrefix="1">
      <alignment horizontal="left" vertical="top" wrapText="1"/>
      <protection/>
    </xf>
    <xf numFmtId="0" fontId="29" fillId="21" borderId="14" xfId="41" applyBorder="1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29" fillId="20" borderId="14" xfId="40" applyFont="1" applyBorder="1" applyAlignment="1" quotePrefix="1">
      <alignment horizontal="left" vertical="center" wrapText="1"/>
      <protection/>
    </xf>
    <xf numFmtId="0" fontId="0" fillId="0" borderId="15" xfId="0" applyBorder="1" applyAlignment="1">
      <alignment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%20&#1048;&#1058;&#1054;&#10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323">
          <cell r="J323">
            <v>99.97549482510472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60">
          <cell r="J960">
            <v>1535.2004130751782</v>
          </cell>
        </row>
        <row r="974">
          <cell r="J974">
            <v>672.1700975325577</v>
          </cell>
        </row>
        <row r="988">
          <cell r="J988">
            <v>752.970178486447</v>
          </cell>
        </row>
        <row r="1015">
          <cell r="J1015">
            <v>846.3885250812694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7">
          <cell r="B77">
            <v>72095.29999999999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7">
          <cell r="C77">
            <v>46861.94499999999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10" zoomScaleNormal="110" zoomScalePageLayoutView="0" workbookViewId="0" topLeftCell="A7">
      <selection activeCell="B28" sqref="B28:D28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8515625" style="1" customWidth="1"/>
    <col min="4" max="4" width="9.57421875" style="1" customWidth="1"/>
    <col min="5" max="5" width="11.57421875" style="9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17" customFormat="1" ht="24" customHeight="1">
      <c r="A1" s="34" t="s">
        <v>30</v>
      </c>
      <c r="B1" s="34"/>
      <c r="C1" s="34"/>
      <c r="D1" s="34"/>
      <c r="E1" s="34"/>
    </row>
    <row r="2" spans="2:5" s="4" customFormat="1" ht="12" customHeight="1">
      <c r="B2" s="3" t="s">
        <v>0</v>
      </c>
      <c r="E2" s="9"/>
    </row>
    <row r="3" spans="2:12" ht="21" customHeight="1">
      <c r="B3" s="49" t="s">
        <v>1</v>
      </c>
      <c r="C3" s="50"/>
      <c r="D3" s="50"/>
      <c r="E3" s="20" t="s">
        <v>39</v>
      </c>
      <c r="H3" s="30" t="s">
        <v>35</v>
      </c>
      <c r="I3" s="30"/>
      <c r="J3" s="30"/>
      <c r="K3" s="30"/>
      <c r="L3" s="30"/>
    </row>
    <row r="4" spans="2:12" ht="15" customHeight="1" thickBot="1">
      <c r="B4" s="51" t="s">
        <v>24</v>
      </c>
      <c r="C4" s="52"/>
      <c r="D4" s="52"/>
      <c r="E4" s="52"/>
      <c r="H4" s="21" t="s">
        <v>13</v>
      </c>
      <c r="I4" s="21" t="s">
        <v>36</v>
      </c>
      <c r="J4" s="21" t="s">
        <v>26</v>
      </c>
      <c r="K4" s="21" t="s">
        <v>37</v>
      </c>
      <c r="L4" s="21" t="s">
        <v>38</v>
      </c>
    </row>
    <row r="5" spans="2:12" ht="12" customHeight="1" hidden="1" thickBot="1">
      <c r="B5" s="35" t="s">
        <v>12</v>
      </c>
      <c r="C5" s="36"/>
      <c r="D5" s="36"/>
      <c r="E5" s="10"/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</row>
    <row r="6" spans="2:12" ht="24.75" customHeight="1" thickBot="1">
      <c r="B6" s="35" t="s">
        <v>25</v>
      </c>
      <c r="C6" s="36"/>
      <c r="D6" s="36"/>
      <c r="E6" s="10">
        <f>2.05*J6*12+J6*2*2.05+2.05*4*K6</f>
        <v>2606.7799999999997</v>
      </c>
      <c r="H6" s="7">
        <v>8</v>
      </c>
      <c r="I6" s="7">
        <v>380.1</v>
      </c>
      <c r="J6" s="7">
        <v>10</v>
      </c>
      <c r="K6" s="7">
        <v>282.9</v>
      </c>
      <c r="L6" s="8">
        <v>17</v>
      </c>
    </row>
    <row r="7" spans="2:5" ht="36" customHeight="1">
      <c r="B7" s="35" t="s">
        <v>18</v>
      </c>
      <c r="C7" s="36"/>
      <c r="D7" s="36"/>
      <c r="E7" s="10">
        <f>(I6*2.05*2)</f>
        <v>1558.4099999999999</v>
      </c>
    </row>
    <row r="8" spans="2:5" ht="12" customHeight="1">
      <c r="B8" s="35" t="s">
        <v>19</v>
      </c>
      <c r="C8" s="36"/>
      <c r="D8" s="36"/>
      <c r="E8" s="10">
        <f>I6*2.05*2</f>
        <v>1558.4099999999999</v>
      </c>
    </row>
    <row r="9" spans="2:5" ht="12" customHeight="1" hidden="1">
      <c r="B9" s="35" t="s">
        <v>20</v>
      </c>
      <c r="C9" s="36"/>
      <c r="D9" s="36"/>
      <c r="E9" s="10"/>
    </row>
    <row r="10" spans="2:5" ht="25.5" customHeight="1">
      <c r="B10" s="35" t="s">
        <v>21</v>
      </c>
      <c r="C10" s="36"/>
      <c r="D10" s="36"/>
      <c r="E10" s="10">
        <f>(3*121.53*2*I6/1000)*3</f>
        <v>831.4839540000002</v>
      </c>
    </row>
    <row r="11" spans="2:5" ht="12" customHeight="1">
      <c r="B11" s="35" t="s">
        <v>6</v>
      </c>
      <c r="C11" s="36"/>
      <c r="D11" s="36"/>
      <c r="E11" s="10">
        <f>12*I6*0.83</f>
        <v>3785.7960000000003</v>
      </c>
    </row>
    <row r="12" spans="2:5" ht="12" customHeight="1">
      <c r="B12" s="35" t="s">
        <v>8</v>
      </c>
      <c r="C12" s="36"/>
      <c r="D12" s="36"/>
      <c r="E12" s="10">
        <f>12*I6*6.05</f>
        <v>27595.260000000002</v>
      </c>
    </row>
    <row r="13" spans="2:5" ht="12" customHeight="1">
      <c r="B13" s="35" t="s">
        <v>9</v>
      </c>
      <c r="C13" s="36"/>
      <c r="D13" s="36"/>
      <c r="E13" s="10">
        <f>1*L6*286.7</f>
        <v>4873.9</v>
      </c>
    </row>
    <row r="14" spans="2:5" ht="12" customHeight="1">
      <c r="B14" s="35" t="s">
        <v>7</v>
      </c>
      <c r="C14" s="36"/>
      <c r="D14" s="36"/>
      <c r="E14" s="10">
        <f>12*I6*0.54</f>
        <v>2463.0480000000007</v>
      </c>
    </row>
    <row r="15" spans="2:5" s="14" customFormat="1" ht="12" customHeight="1">
      <c r="B15" s="46" t="s">
        <v>11</v>
      </c>
      <c r="C15" s="47"/>
      <c r="D15" s="47"/>
      <c r="E15" s="15">
        <v>5000</v>
      </c>
    </row>
    <row r="16" spans="2:5" ht="6" customHeight="1">
      <c r="B16" s="42" t="s">
        <v>10</v>
      </c>
      <c r="C16" s="43"/>
      <c r="D16" s="43"/>
      <c r="E16" s="33">
        <f>12*I6*0.92</f>
        <v>4196.304000000001</v>
      </c>
    </row>
    <row r="17" spans="2:5" ht="6" customHeight="1">
      <c r="B17" s="44"/>
      <c r="C17" s="45"/>
      <c r="D17" s="45"/>
      <c r="E17" s="33"/>
    </row>
    <row r="18" spans="2:5" ht="6" customHeight="1">
      <c r="B18" s="42" t="s">
        <v>22</v>
      </c>
      <c r="C18" s="43"/>
      <c r="D18" s="43"/>
      <c r="E18" s="33">
        <f>12*I6*4.44</f>
        <v>20251.728000000006</v>
      </c>
    </row>
    <row r="19" spans="2:5" ht="6" customHeight="1">
      <c r="B19" s="44"/>
      <c r="C19" s="45"/>
      <c r="D19" s="45"/>
      <c r="E19" s="33"/>
    </row>
    <row r="20" spans="2:5" ht="12" customHeight="1">
      <c r="B20" s="41" t="s">
        <v>23</v>
      </c>
      <c r="C20" s="41"/>
      <c r="D20" s="41"/>
      <c r="E20" s="22">
        <f>H6*50%*2*137.35*0.38</f>
        <v>417.544</v>
      </c>
    </row>
    <row r="21" spans="2:5" s="26" customFormat="1" ht="12.75" customHeight="1">
      <c r="B21" s="31" t="s">
        <v>5</v>
      </c>
      <c r="C21" s="31"/>
      <c r="D21" s="31"/>
      <c r="E21" s="23">
        <f>2201.44+550.57</f>
        <v>2752.01</v>
      </c>
    </row>
    <row r="22" spans="1:5" s="28" customFormat="1" ht="12" customHeight="1">
      <c r="A22" s="28" t="s">
        <v>33</v>
      </c>
      <c r="B22" s="31" t="s">
        <v>32</v>
      </c>
      <c r="C22" s="31"/>
      <c r="D22" s="31"/>
      <c r="E22" s="23">
        <f>112.6*1</f>
        <v>112.6</v>
      </c>
    </row>
    <row r="23" spans="2:5" s="28" customFormat="1" ht="12.75" customHeight="1">
      <c r="B23" s="48" t="s">
        <v>42</v>
      </c>
      <c r="C23" s="48"/>
      <c r="D23" s="48"/>
      <c r="E23" s="25">
        <f>'[2]на июль 15г'!$J$974*1</f>
        <v>672.1700975325577</v>
      </c>
    </row>
    <row r="24" spans="2:5" s="28" customFormat="1" ht="15">
      <c r="B24" s="31" t="s">
        <v>47</v>
      </c>
      <c r="C24" s="31"/>
      <c r="D24" s="31"/>
      <c r="E24" s="25">
        <f>50.89*8</f>
        <v>407.12</v>
      </c>
    </row>
    <row r="25" spans="2:5" s="18" customFormat="1" ht="12" customHeight="1">
      <c r="B25" s="31" t="s">
        <v>46</v>
      </c>
      <c r="C25" s="31"/>
      <c r="D25" s="31"/>
      <c r="E25" s="25">
        <f>1*'[1]на июль 15г'!$J$238</f>
        <v>5104.102046353025</v>
      </c>
    </row>
    <row r="26" spans="2:5" s="28" customFormat="1" ht="12" customHeight="1">
      <c r="B26" s="31" t="s">
        <v>43</v>
      </c>
      <c r="C26" s="31"/>
      <c r="D26" s="31"/>
      <c r="E26" s="25">
        <f>2*'[2]на июль 15г'!$J$960</f>
        <v>3070.4008261503564</v>
      </c>
    </row>
    <row r="27" spans="2:5" s="28" customFormat="1" ht="12" customHeight="1">
      <c r="B27" s="31" t="s">
        <v>41</v>
      </c>
      <c r="C27" s="31"/>
      <c r="D27" s="31"/>
      <c r="E27" s="25">
        <f>2*'[2]на июль 15г'!$J$988</f>
        <v>1505.940356972894</v>
      </c>
    </row>
    <row r="28" spans="2:5" s="28" customFormat="1" ht="12" customHeight="1">
      <c r="B28" s="31" t="s">
        <v>45</v>
      </c>
      <c r="C28" s="32"/>
      <c r="D28" s="32"/>
      <c r="E28" s="25">
        <f>2*'[2]на июль 15г'!$J$1015</f>
        <v>1692.777050162539</v>
      </c>
    </row>
    <row r="29" spans="2:5" s="28" customFormat="1" ht="15">
      <c r="B29" s="31" t="s">
        <v>31</v>
      </c>
      <c r="C29" s="31"/>
      <c r="D29" s="31"/>
      <c r="E29" s="25">
        <f>27*'[1]на июль 15г'!$J$198</f>
        <v>4441.71719468294</v>
      </c>
    </row>
    <row r="30" spans="2:5" s="28" customFormat="1" ht="12" customHeight="1">
      <c r="B30" s="31" t="s">
        <v>27</v>
      </c>
      <c r="C30" s="31"/>
      <c r="D30" s="31"/>
      <c r="E30" s="25">
        <f>5*'[1]на июль 15г'!$J$323</f>
        <v>499.8774741255236</v>
      </c>
    </row>
    <row r="31" spans="2:5" s="28" customFormat="1" ht="14.25" customHeight="1">
      <c r="B31" s="31" t="s">
        <v>3</v>
      </c>
      <c r="C31" s="31"/>
      <c r="D31" s="31"/>
      <c r="E31" s="24">
        <f>5*'[1]на июль 15г'!$J$211</f>
        <v>288.05015764826425</v>
      </c>
    </row>
    <row r="32" spans="2:5" s="28" customFormat="1" ht="14.25" customHeight="1">
      <c r="B32" s="31" t="s">
        <v>40</v>
      </c>
      <c r="C32" s="31"/>
      <c r="D32" s="31"/>
      <c r="E32" s="24">
        <f>28*'[1]на июль 15г'!$J$211</f>
        <v>1613.0808828302797</v>
      </c>
    </row>
    <row r="33" spans="2:5" s="28" customFormat="1" ht="12" customHeight="1">
      <c r="B33" s="31" t="s">
        <v>2</v>
      </c>
      <c r="C33" s="31"/>
      <c r="D33" s="31"/>
      <c r="E33" s="25">
        <f>3*'[1]на июль 15г'!$J$264</f>
        <v>212.6829652871575</v>
      </c>
    </row>
    <row r="34" spans="2:5" s="27" customFormat="1" ht="12" customHeight="1">
      <c r="B34" s="31" t="s">
        <v>44</v>
      </c>
      <c r="C34" s="31"/>
      <c r="D34" s="31"/>
      <c r="E34" s="25">
        <v>2000</v>
      </c>
    </row>
    <row r="35" spans="2:5" s="19" customFormat="1" ht="12" customHeight="1">
      <c r="B35" s="31" t="s">
        <v>29</v>
      </c>
      <c r="C35" s="32"/>
      <c r="D35" s="32"/>
      <c r="E35" s="23">
        <f>6456.52</f>
        <v>6456.52</v>
      </c>
    </row>
    <row r="36" spans="2:5" s="4" customFormat="1" ht="12" customHeight="1">
      <c r="B36" s="11"/>
      <c r="C36" s="11"/>
      <c r="D36" s="11"/>
      <c r="E36" s="13">
        <f>SUM(E5:E35)</f>
        <v>105967.71300574554</v>
      </c>
    </row>
    <row r="37" spans="3:5" ht="12" customHeight="1">
      <c r="C37" s="16" t="s">
        <v>28</v>
      </c>
      <c r="D37" s="37">
        <f>'[3]Лист1'!$B$77</f>
        <v>72095.29999999999</v>
      </c>
      <c r="E37" s="38"/>
    </row>
    <row r="38" spans="3:5" ht="12" customHeight="1">
      <c r="C38" s="2" t="s">
        <v>4</v>
      </c>
      <c r="D38" s="39">
        <f>'[4]Лист1'!$C$77</f>
        <v>46861.94499999999</v>
      </c>
      <c r="E38" s="40"/>
    </row>
    <row r="39" spans="3:5" ht="12" customHeight="1">
      <c r="C39" s="16" t="s">
        <v>34</v>
      </c>
      <c r="D39" s="12"/>
      <c r="E39" s="29">
        <f>E36</f>
        <v>105967.71300574554</v>
      </c>
    </row>
  </sheetData>
  <sheetProtection password="CCF3" sheet="1" objects="1" scenarios="1" selectLockedCells="1" selectUnlockedCells="1"/>
  <mergeCells count="37">
    <mergeCell ref="B34:D34"/>
    <mergeCell ref="B30:D30"/>
    <mergeCell ref="B32:D32"/>
    <mergeCell ref="B27:D27"/>
    <mergeCell ref="B25:D25"/>
    <mergeCell ref="B6:D6"/>
    <mergeCell ref="B7:D7"/>
    <mergeCell ref="B5:D5"/>
    <mergeCell ref="B3:D3"/>
    <mergeCell ref="B4:E4"/>
    <mergeCell ref="B31:D31"/>
    <mergeCell ref="B29:D29"/>
    <mergeCell ref="B28:D28"/>
    <mergeCell ref="B10:D10"/>
    <mergeCell ref="B11:D11"/>
    <mergeCell ref="B12:D12"/>
    <mergeCell ref="B21:D21"/>
    <mergeCell ref="D37:E37"/>
    <mergeCell ref="D38:E38"/>
    <mergeCell ref="B20:D20"/>
    <mergeCell ref="B14:D14"/>
    <mergeCell ref="B16:D17"/>
    <mergeCell ref="B22:D22"/>
    <mergeCell ref="B15:D15"/>
    <mergeCell ref="B18:D19"/>
    <mergeCell ref="E18:E19"/>
    <mergeCell ref="B33:D33"/>
    <mergeCell ref="H3:L3"/>
    <mergeCell ref="B35:D35"/>
    <mergeCell ref="B26:D26"/>
    <mergeCell ref="E16:E17"/>
    <mergeCell ref="A1:E1"/>
    <mergeCell ref="B8:D8"/>
    <mergeCell ref="B9:D9"/>
    <mergeCell ref="B13:D13"/>
    <mergeCell ref="B24:D24"/>
    <mergeCell ref="B23:D23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2020-03-27T03:15:37Z</dcterms:modified>
  <cp:category/>
  <cp:version/>
  <cp:contentType/>
  <cp:contentStatus/>
</cp:coreProperties>
</file>