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<sst xmlns="http://schemas.openxmlformats.org/spreadsheetml/2006/main" count="104" uniqueCount="85">
  <si>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</si>
  <si>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</si>
  <si>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</si>
  <si>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</si>
  <si>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</si>
  <si>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</si>
  <si>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</si>
  <si>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</si>
  <si>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</si>
  <si>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Итого затрачено по дому (+ 18% НДС)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</si>
  <si>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</si>
  <si>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</si>
  <si>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</si>
  <si>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</si>
  <si>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</si>
  <si>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</si>
  <si>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</si>
  <si>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</si>
  <si>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</si>
  <si>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</si>
  <si>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</si>
  <si>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</si>
  <si>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</si>
  <si>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</si>
  <si>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</si>
  <si>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</si>
  <si>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</si>
  <si>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</si>
  <si>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</si>
  <si>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</si>
  <si>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</si>
  <si>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</si>
  <si>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</si>
  <si>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</si>
  <si>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</si>
  <si>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</si>
  <si>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</si>
  <si>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</si>
  <si>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</si>
  <si>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</si>
  <si>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</si>
  <si>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</si>
  <si>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</si>
  <si>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</si>
  <si>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сборки диаметром 32 мм</t>
  </si>
  <si>
    <t>Адрес дома: ЛЕНИНА ПР., 92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</si>
  <si>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</si>
  <si>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</si>
  <si>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</si>
  <si>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</si>
  <si>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</si>
  <si>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</si>
  <si>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</si>
  <si>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</si>
  <si>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</si>
  <si>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</si>
  <si>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</si>
  <si>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</si>
  <si>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</si>
  <si>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</si>
  <si>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</si>
  <si>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Установка прутков на лестничных маршах 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</si>
  <si>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</si>
  <si>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</si>
  <si>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</si>
  <si>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</si>
  <si>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</si>
  <si>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</si>
  <si>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</si>
  <si>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</si>
  <si>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</si>
  <si>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</si>
  <si>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</si>
  <si>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</si>
  <si>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</si>
  <si>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</si>
  <si>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Замена отметов</t>
  </si>
  <si>
    <t>Побелка электрощитовых</t>
  </si>
  <si>
    <t>Ремонт м/п швов кв79</t>
  </si>
  <si>
    <t xml:space="preserve">Начислено по дому: 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</si>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</sst>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" fontId="28" fillId="35" borderId="10" xfId="42" applyNumberFormat="1" applyFill="1" applyBorder="1" applyAlignment="1" quotePrefix="1">
      <alignment horizontal="right" vertical="center" wrapText="1"/>
      <protection/>
    </xf>
    <xf numFmtId="2" fontId="47" fillId="0" borderId="0" xfId="42" applyNumberFormat="1" applyFon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5" fillId="35" borderId="0" xfId="0" applyNumberFormat="1" applyFont="1" applyFill="1" applyAlignment="1">
      <alignment wrapText="1"/>
    </xf>
    <xf numFmtId="0" fontId="27" fillId="35" borderId="0" xfId="45" applyFill="1" applyAlignment="1" quotePrefix="1">
      <alignment horizontal="right" vertical="top" wrapText="1"/>
      <protection/>
    </xf>
    <xf numFmtId="4" fontId="27" fillId="35" borderId="11" xfId="39" applyNumberFormat="1" applyFill="1" applyBorder="1" applyAlignment="1" quotePrefix="1">
      <alignment vertical="top" wrapText="1"/>
      <protection/>
    </xf>
    <xf numFmtId="2" fontId="0" fillId="35" borderId="11" xfId="0" applyNumberForma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 wrapText="1"/>
    </xf>
    <xf numFmtId="0" fontId="47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7" fillId="35" borderId="0" xfId="42" applyNumberFormat="1" applyFont="1" applyFill="1" applyBorder="1" applyAlignment="1" quotePrefix="1">
      <alignment horizontal="right" vertical="center" wrapText="1"/>
      <protection/>
    </xf>
    <xf numFmtId="0" fontId="47" fillId="0" borderId="0" xfId="43" applyFont="1" applyBorder="1" applyAlignment="1" quotePrefix="1">
      <alignment horizontal="center" vertical="top" wrapText="1"/>
      <protection/>
    </xf>
    <xf numFmtId="0" fontId="47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28" fillId="35" borderId="10" xfId="42" applyNumberFormat="1" applyFill="1" applyBorder="1" applyAlignment="1" quotePrefix="1">
      <alignment horizontal="right" vertical="center" wrapText="1"/>
      <protection/>
    </xf>
    <xf numFmtId="0" fontId="28" fillId="0" borderId="10" xfId="42" applyNumberFormat="1" applyBorder="1" applyAlignment="1" quotePrefix="1">
      <alignment horizontal="right" vertical="center" wrapText="1"/>
      <protection/>
    </xf>
    <xf numFmtId="0" fontId="27" fillId="21" borderId="10" xfId="41" applyBorder="1" applyAlignment="1" quotePrefix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8" fillId="0" borderId="10" xfId="43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35" borderId="11" xfId="34" applyFill="1" applyBorder="1" applyAlignment="1" quotePrefix="1">
      <alignment horizontal="left" vertical="center" wrapText="1"/>
      <protection/>
    </xf>
    <xf numFmtId="0" fontId="28" fillId="35" borderId="13" xfId="43" applyFill="1" applyBorder="1" applyAlignment="1" quotePrefix="1">
      <alignment horizontal="left" vertical="top" wrapText="1"/>
      <protection/>
    </xf>
    <xf numFmtId="0" fontId="28" fillId="35" borderId="14" xfId="43" applyFill="1" applyBorder="1" applyAlignment="1" quotePrefix="1">
      <alignment horizontal="left" vertical="top" wrapText="1"/>
      <protection/>
    </xf>
    <xf numFmtId="0" fontId="28" fillId="35" borderId="15" xfId="43" applyFill="1" applyBorder="1" applyAlignment="1" quotePrefix="1">
      <alignment horizontal="left" vertical="top" wrapText="1"/>
      <protection/>
    </xf>
    <xf numFmtId="0" fontId="28" fillId="35" borderId="16" xfId="43" applyFill="1" applyBorder="1" applyAlignment="1" quotePrefix="1">
      <alignment horizontal="left" vertical="top" wrapText="1"/>
      <protection/>
    </xf>
    <xf numFmtId="0" fontId="28" fillId="35" borderId="10" xfId="43" applyFill="1" applyBorder="1" applyAlignment="1" quotePrefix="1">
      <alignment horizontal="left" vertical="top" wrapText="1"/>
      <protection/>
    </xf>
    <xf numFmtId="0" fontId="0" fillId="35" borderId="10" xfId="0" applyFill="1" applyBorder="1" applyAlignment="1">
      <alignment wrapText="1"/>
    </xf>
    <xf numFmtId="0" fontId="28" fillId="35" borderId="17" xfId="43" applyFill="1" applyBorder="1" applyAlignment="1" quotePrefix="1">
      <alignment horizontal="left" vertical="top" wrapText="1"/>
      <protection/>
    </xf>
    <xf numFmtId="0" fontId="28" fillId="35" borderId="18" xfId="43" applyFill="1" applyBorder="1" applyAlignment="1" quotePrefix="1">
      <alignment horizontal="left" vertical="top" wrapText="1"/>
      <protection/>
    </xf>
    <xf numFmtId="0" fontId="28" fillId="35" borderId="19" xfId="43" applyFill="1" applyBorder="1" applyAlignment="1" quotePrefix="1">
      <alignment horizontal="left" vertical="top" wrapText="1"/>
      <protection/>
    </xf>
    <xf numFmtId="0" fontId="28" fillId="35" borderId="20" xfId="43" applyFill="1" applyBorder="1" applyAlignment="1" quotePrefix="1">
      <alignment horizontal="left" vertical="top" wrapText="1"/>
      <protection/>
    </xf>
    <xf numFmtId="0" fontId="28" fillId="35" borderId="21" xfId="37" applyFill="1" applyBorder="1" applyAlignment="1" quotePrefix="1">
      <alignment horizontal="left" vertical="top" wrapText="1"/>
      <protection/>
    </xf>
    <xf numFmtId="0" fontId="28" fillId="35" borderId="22" xfId="37" applyFill="1" applyBorder="1" applyAlignment="1" quotePrefix="1">
      <alignment horizontal="left" vertical="top" wrapText="1"/>
      <protection/>
    </xf>
    <xf numFmtId="4" fontId="27" fillId="35" borderId="0" xfId="39" applyNumberFormat="1" applyFill="1" applyAlignment="1" quotePrefix="1">
      <alignment horizontal="right" vertical="top" wrapText="1"/>
      <protection/>
    </xf>
    <xf numFmtId="4" fontId="28" fillId="35" borderId="10" xfId="42" applyNumberFormat="1" applyFill="1" applyBorder="1" applyAlignment="1" quotePrefix="1">
      <alignment horizontal="right" vertical="center" wrapText="1"/>
      <protection/>
    </xf>
    <xf numFmtId="0" fontId="0" fillId="36" borderId="10" xfId="0" applyFill="1" applyBorder="1" applyAlignment="1">
      <alignment horizontal="center" wrapText="1"/>
    </xf>
    <xf numFmtId="4" fontId="27" fillId="35" borderId="23" xfId="46" applyNumberFormat="1" applyFill="1" applyBorder="1" applyAlignment="1" quotePrefix="1">
      <alignment horizontal="right" vertical="top" wrapText="1"/>
      <protection/>
    </xf>
    <xf numFmtId="0" fontId="0" fillId="35" borderId="23" xfId="0" applyFill="1" applyBorder="1" applyAlignment="1">
      <alignment wrapText="1"/>
    </xf>
    <xf numFmtId="0" fontId="27" fillId="21" borderId="19" xfId="41" applyBorder="1" applyAlignment="1" quotePrefix="1">
      <alignment horizontal="center" vertical="center" wrapText="1"/>
      <protection/>
    </xf>
    <xf numFmtId="0" fontId="27" fillId="21" borderId="20" xfId="41" applyBorder="1" applyAlignment="1" quotePrefix="1">
      <alignment horizontal="center" vertical="center" wrapText="1"/>
      <protection/>
    </xf>
    <xf numFmtId="0" fontId="28" fillId="37" borderId="24" xfId="40" applyFill="1" applyBorder="1" applyAlignment="1" quotePrefix="1">
      <alignment horizontal="left" vertical="center" wrapText="1"/>
      <protection/>
    </xf>
    <xf numFmtId="0" fontId="0" fillId="37" borderId="23" xfId="0" applyFill="1" applyBorder="1" applyAlignment="1">
      <alignment wrapText="1"/>
    </xf>
    <xf numFmtId="0" fontId="47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2">
          <cell r="D52">
            <v>648738.1000000001</v>
          </cell>
          <cell r="E52">
            <v>631387.72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31" sqref="B31:D31"/>
    </sheetView>
  </sheetViews>
  <sheetFormatPr defaultColWidth="9.140625" defaultRowHeight="15"/>
  <cols>
    <col min="1" max="1" width="2.140625" style="3" customWidth="1"/>
    <col min="2" max="2" width="6.8515625" style="3" customWidth="1"/>
    <col min="3" max="3" width="32.57421875" style="3" customWidth="1"/>
    <col min="4" max="4" width="33.00390625" style="3" customWidth="1"/>
    <col min="5" max="5" width="16.7109375" style="3" customWidth="1"/>
    <col min="6" max="6" width="2.140625" style="3" customWidth="1"/>
    <col min="7" max="7" width="3.7109375" style="3" customWidth="1"/>
    <col min="8" max="9" width="11.57421875" style="3" bestFit="1" customWidth="1"/>
    <col min="10" max="16384" width="9.140625" style="3" customWidth="1"/>
  </cols>
  <sheetData>
    <row r="1" spans="1:7" s="4" customFormat="1" ht="24" customHeight="1">
      <c r="A1" s="33" t="s">
        <v>46</v>
      </c>
      <c r="B1" s="34"/>
      <c r="C1" s="34"/>
      <c r="D1" s="34"/>
      <c r="E1" s="34"/>
      <c r="F1" s="34"/>
      <c r="G1" s="34"/>
    </row>
    <row r="2" spans="2:5" ht="12" customHeight="1">
      <c r="B2" s="35" t="s">
        <v>0</v>
      </c>
      <c r="C2" s="35"/>
      <c r="D2" s="35"/>
      <c r="E2" s="5"/>
    </row>
    <row r="3" spans="2:12" ht="21" customHeight="1">
      <c r="B3" s="53" t="s">
        <v>1</v>
      </c>
      <c r="C3" s="54"/>
      <c r="D3" s="54"/>
      <c r="E3" s="26" t="s">
        <v>80</v>
      </c>
      <c r="H3" s="50" t="s">
        <v>81</v>
      </c>
      <c r="I3" s="50"/>
      <c r="J3" s="50"/>
      <c r="K3" s="50"/>
      <c r="L3" s="50"/>
    </row>
    <row r="4" spans="2:12" ht="15" customHeight="1" thickBot="1">
      <c r="B4" s="55" t="s">
        <v>45</v>
      </c>
      <c r="C4" s="56"/>
      <c r="D4" s="56"/>
      <c r="E4" s="56"/>
      <c r="H4" s="27" t="s">
        <v>30</v>
      </c>
      <c r="I4" s="27" t="s">
        <v>82</v>
      </c>
      <c r="J4" s="27" t="s">
        <v>43</v>
      </c>
      <c r="K4" s="27" t="s">
        <v>83</v>
      </c>
      <c r="L4" s="27" t="s">
        <v>84</v>
      </c>
    </row>
    <row r="5" spans="2:12" ht="23.25" customHeight="1" thickBot="1">
      <c r="B5" s="44" t="s">
        <v>36</v>
      </c>
      <c r="C5" s="45"/>
      <c r="D5" s="45"/>
      <c r="E5" s="1">
        <f>2.05*J5*12+J5*2*2.05+2.05*4*J5</f>
        <v>32479.379999999997</v>
      </c>
      <c r="H5" s="28">
        <v>79</v>
      </c>
      <c r="I5" s="28">
        <v>3530.8</v>
      </c>
      <c r="J5" s="28">
        <v>880.2</v>
      </c>
      <c r="K5" s="28">
        <f>J5</f>
        <v>880.2</v>
      </c>
      <c r="L5" s="29">
        <v>56</v>
      </c>
    </row>
    <row r="6" spans="2:12" ht="36" customHeight="1">
      <c r="B6" s="44" t="s">
        <v>31</v>
      </c>
      <c r="C6" s="45"/>
      <c r="D6" s="45"/>
      <c r="E6" s="1">
        <f>(I5*2.05*2)</f>
        <v>14476.279999999999</v>
      </c>
      <c r="H6" s="30"/>
      <c r="I6" s="30"/>
      <c r="J6" s="30"/>
      <c r="K6" s="30"/>
      <c r="L6" s="30"/>
    </row>
    <row r="7" spans="2:5" ht="12" customHeight="1">
      <c r="B7" s="44" t="s">
        <v>32</v>
      </c>
      <c r="C7" s="45"/>
      <c r="D7" s="45"/>
      <c r="E7" s="1">
        <f>I5*2.05*2</f>
        <v>14476.279999999999</v>
      </c>
    </row>
    <row r="8" spans="2:5" ht="12" customHeight="1" hidden="1">
      <c r="B8" s="44" t="s">
        <v>33</v>
      </c>
      <c r="C8" s="45"/>
      <c r="D8" s="45"/>
      <c r="E8" s="1"/>
    </row>
    <row r="9" spans="2:5" ht="24.75" customHeight="1">
      <c r="B9" s="44" t="s">
        <v>34</v>
      </c>
      <c r="C9" s="45"/>
      <c r="D9" s="45"/>
      <c r="E9" s="1">
        <f>(3*121.53*2*I5/1000)*3</f>
        <v>7723.766232000002</v>
      </c>
    </row>
    <row r="10" spans="2:5" ht="12" customHeight="1">
      <c r="B10" s="44" t="s">
        <v>16</v>
      </c>
      <c r="C10" s="45"/>
      <c r="D10" s="45"/>
      <c r="E10" s="1">
        <f>12*I5*0.76</f>
        <v>32200.896000000004</v>
      </c>
    </row>
    <row r="11" spans="2:5" ht="12" customHeight="1">
      <c r="B11" s="44" t="s">
        <v>18</v>
      </c>
      <c r="C11" s="45"/>
      <c r="D11" s="45"/>
      <c r="E11" s="1">
        <f>12*I5*4.53</f>
        <v>191934.28800000003</v>
      </c>
    </row>
    <row r="12" spans="2:5" ht="12" customHeight="1">
      <c r="B12" s="44" t="s">
        <v>19</v>
      </c>
      <c r="C12" s="45"/>
      <c r="D12" s="45"/>
      <c r="E12" s="1">
        <f>1*L5*286.7*2</f>
        <v>32110.399999999998</v>
      </c>
    </row>
    <row r="13" spans="2:5" ht="12" customHeight="1">
      <c r="B13" s="44" t="s">
        <v>17</v>
      </c>
      <c r="C13" s="45"/>
      <c r="D13" s="45"/>
      <c r="E13" s="1">
        <f>12*I5*0.54</f>
        <v>22879.584000000006</v>
      </c>
    </row>
    <row r="14" spans="2:5" ht="12" customHeight="1">
      <c r="B14" s="46" t="s">
        <v>22</v>
      </c>
      <c r="C14" s="47"/>
      <c r="D14" s="47"/>
      <c r="E14" s="1">
        <v>15000</v>
      </c>
    </row>
    <row r="15" spans="2:5" ht="6" customHeight="1">
      <c r="B15" s="36" t="s">
        <v>21</v>
      </c>
      <c r="C15" s="37"/>
      <c r="D15" s="37"/>
      <c r="E15" s="49">
        <f>12*I5*0.65</f>
        <v>27540.240000000005</v>
      </c>
    </row>
    <row r="16" spans="2:5" ht="6" customHeight="1">
      <c r="B16" s="38"/>
      <c r="C16" s="39"/>
      <c r="D16" s="39"/>
      <c r="E16" s="49"/>
    </row>
    <row r="17" spans="2:5" ht="6" customHeight="1">
      <c r="B17" s="36" t="s">
        <v>35</v>
      </c>
      <c r="C17" s="37"/>
      <c r="D17" s="37"/>
      <c r="E17" s="49">
        <f>12*I5*1.73</f>
        <v>73299.40800000001</v>
      </c>
    </row>
    <row r="18" spans="2:5" ht="6" customHeight="1">
      <c r="B18" s="38"/>
      <c r="C18" s="39"/>
      <c r="D18" s="39"/>
      <c r="E18" s="49"/>
    </row>
    <row r="19" spans="2:5" ht="12" customHeight="1">
      <c r="B19" s="42" t="s">
        <v>37</v>
      </c>
      <c r="C19" s="43"/>
      <c r="D19" s="43"/>
      <c r="E19" s="1">
        <f>12*I5*0.37</f>
        <v>15676.752000000002</v>
      </c>
    </row>
    <row r="20" spans="2:5" ht="12" customHeight="1">
      <c r="B20" s="42" t="s">
        <v>38</v>
      </c>
      <c r="C20" s="43"/>
      <c r="D20" s="43"/>
      <c r="E20" s="1">
        <f>H5*70%*2*137.35*0.38</f>
        <v>5772.545799999999</v>
      </c>
    </row>
    <row r="21" spans="2:5" ht="12" customHeight="1">
      <c r="B21" s="42" t="s">
        <v>39</v>
      </c>
      <c r="C21" s="43"/>
      <c r="D21" s="43"/>
      <c r="E21" s="1">
        <f>H5*70%*2*137.35*0.38</f>
        <v>5772.545799999999</v>
      </c>
    </row>
    <row r="22" spans="2:5" ht="12" customHeight="1">
      <c r="B22" s="42" t="s">
        <v>42</v>
      </c>
      <c r="C22" s="43"/>
      <c r="D22" s="43"/>
      <c r="E22" s="1">
        <f>583.28</f>
        <v>583.28</v>
      </c>
    </row>
    <row r="23" spans="2:5" ht="12" customHeight="1">
      <c r="B23" s="40" t="s">
        <v>40</v>
      </c>
      <c r="C23" s="41"/>
      <c r="D23" s="41"/>
      <c r="E23" s="24">
        <f>68.68*10</f>
        <v>686.8000000000001</v>
      </c>
    </row>
    <row r="24" spans="2:8" ht="12" customHeight="1">
      <c r="B24" s="40" t="s">
        <v>4</v>
      </c>
      <c r="C24" s="41"/>
      <c r="D24" s="41"/>
      <c r="E24" s="24">
        <f>68.68*18</f>
        <v>1236.2400000000002</v>
      </c>
      <c r="H24" s="10"/>
    </row>
    <row r="25" spans="2:8" ht="12" customHeight="1">
      <c r="B25" s="40" t="s">
        <v>41</v>
      </c>
      <c r="C25" s="41"/>
      <c r="D25" s="41"/>
      <c r="E25" s="24">
        <f>68.68*10</f>
        <v>686.8000000000001</v>
      </c>
      <c r="H25" s="10"/>
    </row>
    <row r="26" spans="2:5" s="11" customFormat="1" ht="12" customHeight="1">
      <c r="B26" s="31" t="s">
        <v>6</v>
      </c>
      <c r="C26" s="31"/>
      <c r="D26" s="31"/>
      <c r="E26" s="25">
        <f>6*цены!E13</f>
        <v>480.84000000000003</v>
      </c>
    </row>
    <row r="27" spans="2:5" s="11" customFormat="1" ht="12" customHeight="1">
      <c r="B27" s="31" t="s">
        <v>47</v>
      </c>
      <c r="C27" s="32"/>
      <c r="D27" s="32"/>
      <c r="E27" s="25">
        <f>2*цены!E15</f>
        <v>282.44</v>
      </c>
    </row>
    <row r="28" spans="2:5" ht="12" customHeight="1">
      <c r="B28" s="40" t="s">
        <v>25</v>
      </c>
      <c r="C28" s="41"/>
      <c r="D28" s="41"/>
      <c r="E28" s="24">
        <f>2*цены!E23</f>
        <v>7640</v>
      </c>
    </row>
    <row r="29" spans="2:5" ht="12" customHeight="1">
      <c r="B29" s="40" t="s">
        <v>11</v>
      </c>
      <c r="C29" s="41"/>
      <c r="D29" s="41"/>
      <c r="E29" s="24">
        <f>112*20</f>
        <v>2240</v>
      </c>
    </row>
    <row r="30" spans="2:5" s="11" customFormat="1" ht="11.25" customHeight="1">
      <c r="B30" s="31" t="s">
        <v>15</v>
      </c>
      <c r="C30" s="32"/>
      <c r="D30" s="32"/>
      <c r="E30" s="25">
        <f>4.5*цены!E37</f>
        <v>5783.49</v>
      </c>
    </row>
    <row r="31" spans="2:5" s="11" customFormat="1" ht="12" customHeight="1">
      <c r="B31" s="31" t="s">
        <v>24</v>
      </c>
      <c r="C31" s="32"/>
      <c r="D31" s="32"/>
      <c r="E31" s="25">
        <f>2*цены!E32</f>
        <v>2197.18</v>
      </c>
    </row>
    <row r="32" spans="2:5" s="11" customFormat="1" ht="12" customHeight="1">
      <c r="B32" s="31" t="s">
        <v>59</v>
      </c>
      <c r="C32" s="32"/>
      <c r="D32" s="32"/>
      <c r="E32" s="25">
        <f>цены!E49</f>
        <v>1613.3200000000002</v>
      </c>
    </row>
    <row r="33" spans="2:5" ht="12" customHeight="1">
      <c r="B33" s="31" t="s">
        <v>29</v>
      </c>
      <c r="C33" s="32"/>
      <c r="D33" s="32"/>
      <c r="E33" s="24">
        <f>2*цены!E50</f>
        <v>3439.52</v>
      </c>
    </row>
    <row r="34" spans="2:5" ht="12" customHeight="1">
      <c r="B34" s="40" t="s">
        <v>3</v>
      </c>
      <c r="C34" s="41"/>
      <c r="D34" s="41"/>
      <c r="E34" s="24">
        <f>3*цены!E40</f>
        <v>1447.1399999999999</v>
      </c>
    </row>
    <row r="35" spans="2:5" s="14" customFormat="1" ht="12" customHeight="1">
      <c r="B35" s="31" t="s">
        <v>10</v>
      </c>
      <c r="C35" s="31"/>
      <c r="D35" s="31"/>
      <c r="E35" s="25">
        <f>25.43*25*2+25.43*10+22*25.43</f>
        <v>2085.26</v>
      </c>
    </row>
    <row r="36" spans="2:5" s="14" customFormat="1" ht="12" customHeight="1">
      <c r="B36" s="31" t="s">
        <v>61</v>
      </c>
      <c r="C36" s="31"/>
      <c r="D36" s="31"/>
      <c r="E36" s="25">
        <f>188</f>
        <v>188</v>
      </c>
    </row>
    <row r="37" spans="2:5" ht="12" customHeight="1">
      <c r="B37" s="40" t="s">
        <v>77</v>
      </c>
      <c r="C37" s="41"/>
      <c r="D37" s="41"/>
      <c r="E37" s="24">
        <v>455</v>
      </c>
    </row>
    <row r="38" spans="2:5" s="13" customFormat="1" ht="12" customHeight="1">
      <c r="B38" s="40" t="s">
        <v>76</v>
      </c>
      <c r="C38" s="41"/>
      <c r="D38" s="41"/>
      <c r="E38" s="24">
        <f>553.9*1</f>
        <v>553.9</v>
      </c>
    </row>
    <row r="39" spans="2:5" s="14" customFormat="1" ht="12" customHeight="1">
      <c r="B39" s="31" t="s">
        <v>78</v>
      </c>
      <c r="C39" s="32"/>
      <c r="D39" s="32"/>
      <c r="E39" s="25">
        <f>709*6</f>
        <v>4254</v>
      </c>
    </row>
    <row r="40" ht="15">
      <c r="E40" s="6">
        <f>SUM(E5:E39)</f>
        <v>527195.5758320002</v>
      </c>
    </row>
    <row r="41" spans="3:5" ht="12" customHeight="1">
      <c r="C41" s="7" t="s">
        <v>79</v>
      </c>
      <c r="D41" s="51">
        <f>'[2]Лист2'!$D$52</f>
        <v>648738.1000000001</v>
      </c>
      <c r="E41" s="52"/>
    </row>
    <row r="42" spans="3:5" ht="12" customHeight="1">
      <c r="C42" s="7" t="s">
        <v>8</v>
      </c>
      <c r="D42" s="48">
        <f>'[2]Лист2'!$E$52</f>
        <v>631387.72</v>
      </c>
      <c r="E42" s="34"/>
    </row>
    <row r="43" spans="3:5" ht="12" customHeight="1">
      <c r="C43" s="7" t="s">
        <v>9</v>
      </c>
      <c r="D43" s="8"/>
      <c r="E43" s="9">
        <f>E40*1.18</f>
        <v>622090.7794817602</v>
      </c>
    </row>
    <row r="44" ht="12" customHeight="1"/>
    <row r="45" ht="237.75" customHeight="1"/>
    <row r="46" s="4" customFormat="1" ht="24" customHeight="1"/>
    <row r="47" ht="12" customHeight="1"/>
    <row r="48" ht="21" customHeight="1"/>
    <row r="49" ht="15" customHeight="1"/>
    <row r="50" ht="23.25" customHeight="1"/>
    <row r="51" ht="36" customHeight="1"/>
    <row r="52" ht="12" customHeight="1"/>
    <row r="53" ht="12" customHeight="1" hidden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6" customHeight="1"/>
    <row r="61" ht="6" customHeight="1"/>
    <row r="62" ht="6" customHeight="1"/>
    <row r="63" ht="6" customHeight="1"/>
    <row r="64" ht="12" customHeight="1"/>
    <row r="65" ht="12" customHeight="1"/>
    <row r="66" ht="12" customHeight="1"/>
    <row r="67" s="10" customFormat="1" ht="12" customHeight="1"/>
    <row r="68" s="10" customFormat="1" ht="12" customHeight="1"/>
    <row r="69" s="10" customFormat="1" ht="12" customHeight="1"/>
    <row r="70" s="11" customFormat="1" ht="12" customHeight="1"/>
    <row r="71" s="11" customFormat="1" ht="12" customHeight="1"/>
    <row r="72" s="10" customFormat="1" ht="12" customHeight="1"/>
    <row r="73" s="10" customFormat="1" ht="12" customHeight="1"/>
    <row r="74" ht="12.75" customHeight="1"/>
    <row r="75" s="11" customFormat="1" ht="12" customHeight="1"/>
    <row r="76" s="11" customFormat="1" ht="12" customHeight="1"/>
    <row r="77" ht="12" customHeight="1"/>
    <row r="78" ht="12" customHeight="1"/>
    <row r="79" s="10" customFormat="1" ht="12" customHeight="1"/>
    <row r="80" s="10" customFormat="1" ht="12" customHeight="1"/>
    <row r="81" s="14" customFormat="1" ht="12" customHeight="1"/>
    <row r="82" ht="12" customHeight="1"/>
    <row r="83" s="13" customFormat="1" ht="12" customHeight="1"/>
    <row r="84" s="14" customFormat="1" ht="11.25" customHeight="1"/>
    <row r="86" ht="12" customHeight="1"/>
    <row r="87" ht="12" customHeight="1"/>
    <row r="88" ht="12" customHeight="1"/>
    <row r="89" ht="12" customHeight="1"/>
    <row r="90" ht="239.25" customHeight="1"/>
    <row r="91" s="4" customFormat="1" ht="24" customHeight="1"/>
    <row r="92" ht="12" customHeight="1"/>
    <row r="93" ht="21" customHeight="1"/>
    <row r="94" ht="15" customHeight="1"/>
    <row r="95" ht="23.25" customHeight="1"/>
    <row r="96" ht="36" customHeight="1"/>
    <row r="97" ht="12" customHeight="1"/>
    <row r="98" ht="12" customHeight="1" hidden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6" customHeight="1"/>
    <row r="106" ht="6" customHeight="1"/>
    <row r="107" ht="6" customHeight="1"/>
    <row r="108" ht="6" customHeight="1"/>
    <row r="109" ht="12" customHeight="1"/>
    <row r="110" ht="12" customHeight="1"/>
    <row r="111" ht="12" customHeight="1"/>
    <row r="112" s="10" customFormat="1" ht="12" customHeight="1"/>
    <row r="113" s="10" customFormat="1" ht="12" customHeight="1"/>
    <row r="114" s="10" customFormat="1" ht="12" customHeight="1"/>
    <row r="115" s="11" customFormat="1" ht="12" customHeight="1"/>
    <row r="116" s="11" customFormat="1" ht="12" customHeight="1"/>
    <row r="117" s="11" customFormat="1" ht="12" customHeight="1"/>
    <row r="118" s="10" customFormat="1" ht="12" customHeight="1"/>
    <row r="119" s="10" customFormat="1" ht="12" customHeight="1"/>
    <row r="120" s="11" customFormat="1" ht="12" customHeight="1"/>
    <row r="121" s="10" customFormat="1" ht="12" customHeight="1"/>
    <row r="122" s="10" customFormat="1" ht="12" customHeight="1"/>
    <row r="123" s="14" customFormat="1" ht="12" customHeight="1"/>
    <row r="124" s="14" customFormat="1" ht="12" customHeight="1"/>
    <row r="125" s="13" customFormat="1" ht="12" customHeight="1"/>
    <row r="126" s="13" customFormat="1" ht="12" customHeight="1"/>
    <row r="127" s="13" customFormat="1" ht="12" customHeight="1"/>
    <row r="128" s="14" customFormat="1" ht="12" customHeight="1"/>
    <row r="129" s="14" customFormat="1" ht="12" customHeight="1"/>
    <row r="131" ht="12" customHeight="1"/>
    <row r="132" ht="12" customHeight="1"/>
    <row r="133" ht="12" customHeight="1"/>
    <row r="134" ht="251.25" customHeight="1"/>
    <row r="135" s="4" customFormat="1" ht="24" customHeight="1"/>
    <row r="136" ht="12" customHeight="1"/>
    <row r="137" ht="21" customHeight="1"/>
    <row r="138" ht="15" customHeight="1"/>
    <row r="139" ht="23.25" customHeight="1"/>
    <row r="140" ht="36" customHeight="1"/>
    <row r="141" ht="12" customHeight="1"/>
    <row r="142" ht="12" customHeight="1" hidden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6" customHeight="1"/>
    <row r="150" ht="6" customHeight="1"/>
    <row r="151" ht="6" customHeight="1"/>
    <row r="152" ht="6" customHeight="1"/>
    <row r="153" ht="12" customHeight="1"/>
    <row r="154" ht="12" customHeight="1"/>
    <row r="155" ht="12" customHeight="1"/>
    <row r="156" s="12" customFormat="1" ht="12" customHeight="1"/>
    <row r="157" s="10" customFormat="1" ht="12" customHeight="1"/>
    <row r="158" s="10" customFormat="1" ht="12" customHeight="1"/>
    <row r="159" s="10" customFormat="1" ht="12" customHeight="1"/>
    <row r="160" s="11" customFormat="1" ht="12" customHeight="1"/>
    <row r="161" s="11" customFormat="1" ht="12" customHeight="1"/>
    <row r="162" s="10" customFormat="1" ht="12" customHeight="1"/>
    <row r="163" ht="12" customHeight="1"/>
    <row r="164" s="11" customFormat="1" ht="11.25" customHeight="1"/>
    <row r="165" s="11" customFormat="1" ht="12" customHeight="1"/>
    <row r="166" s="11" customFormat="1" ht="12" customHeight="1"/>
    <row r="167" s="10" customFormat="1" ht="12" customHeight="1"/>
    <row r="168" s="10" customFormat="1" ht="12" customHeight="1"/>
    <row r="169" ht="12" customHeight="1"/>
    <row r="170" ht="12" customHeight="1"/>
    <row r="171" s="10" customFormat="1" ht="12" customHeight="1"/>
    <row r="172" s="14" customFormat="1" ht="12" customHeight="1"/>
    <row r="173" s="13" customFormat="1" ht="12" customHeight="1"/>
    <row r="174" ht="12" customHeight="1"/>
    <row r="176" ht="12" customHeight="1"/>
    <row r="177" ht="12" customHeight="1"/>
    <row r="178" ht="12" customHeight="1"/>
    <row r="179" ht="0.75" customHeight="1"/>
    <row r="180" ht="2.25" customHeight="1"/>
    <row r="181" ht="12" customHeight="1"/>
    <row r="182" ht="1.5" customHeight="1"/>
    <row r="183" ht="12" customHeight="1"/>
    <row r="200" ht="0.75" customHeight="1"/>
    <row r="201" ht="24" customHeight="1"/>
    <row r="202" ht="12" customHeight="1"/>
    <row r="203" ht="21" customHeight="1"/>
    <row r="204" ht="15" customHeight="1"/>
    <row r="205" ht="23.25" customHeight="1"/>
    <row r="206" ht="36" customHeight="1"/>
    <row r="207" ht="12" customHeight="1"/>
    <row r="208" ht="12" customHeight="1" hidden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6" customHeight="1"/>
    <row r="216" ht="6" customHeight="1"/>
    <row r="217" ht="6" customHeight="1"/>
    <row r="218" ht="6" customHeight="1"/>
    <row r="219" s="11" customFormat="1" ht="12" customHeight="1"/>
    <row r="220" ht="12" customHeight="1"/>
    <row r="221" ht="12" customHeight="1"/>
    <row r="222" ht="12" customHeight="1"/>
    <row r="223" s="10" customFormat="1" ht="12" customHeight="1"/>
    <row r="224" s="10" customFormat="1" ht="12" customHeight="1"/>
    <row r="225" s="10" customFormat="1" ht="12" customHeight="1"/>
    <row r="226" s="11" customFormat="1" ht="12" customHeight="1"/>
    <row r="227" s="11" customFormat="1" ht="12" customHeight="1"/>
    <row r="228" s="10" customFormat="1" ht="12" customHeight="1"/>
    <row r="229" s="10" customFormat="1" ht="12" customHeight="1"/>
    <row r="230" s="10" customFormat="1" ht="12" customHeight="1"/>
    <row r="231" ht="12" customHeight="1"/>
    <row r="232" ht="25.5" customHeight="1"/>
    <row r="233" ht="12" customHeight="1"/>
    <row r="234" s="10" customFormat="1" ht="12" customHeight="1"/>
    <row r="235" ht="12" customHeight="1"/>
    <row r="236" ht="12" customHeight="1"/>
    <row r="237" ht="12" customHeight="1"/>
    <row r="238" s="10" customFormat="1" ht="12" customHeight="1"/>
    <row r="239" s="14" customFormat="1" ht="12" customHeight="1"/>
    <row r="240" s="13" customFormat="1" ht="12" customHeight="1"/>
    <row r="241" s="13" customFormat="1" ht="12" customHeight="1"/>
    <row r="242" ht="12" customHeight="1"/>
    <row r="243" ht="15" hidden="1"/>
    <row r="244" ht="12" customHeight="1" hidden="1"/>
    <row r="245" ht="6" customHeight="1" hidden="1"/>
    <row r="246" ht="6" customHeight="1" hidden="1"/>
    <row r="247" ht="6" customHeight="1" hidden="1"/>
    <row r="248" ht="6" customHeight="1" hidden="1"/>
    <row r="249" ht="12" customHeight="1" hidden="1"/>
    <row r="250" ht="12" customHeight="1" hidden="1"/>
    <row r="251" ht="12" customHeight="1" hidden="1"/>
    <row r="253" ht="12" customHeight="1"/>
    <row r="254" ht="12" customHeight="1"/>
    <row r="255" ht="12" customHeight="1"/>
    <row r="256" ht="188.25" customHeight="1"/>
    <row r="257" ht="24" customHeight="1"/>
    <row r="258" ht="12" customHeight="1"/>
    <row r="259" ht="21" customHeight="1"/>
    <row r="260" s="10" customFormat="1" ht="15" customHeight="1"/>
    <row r="261" ht="23.25" customHeight="1"/>
    <row r="262" ht="36" customHeight="1"/>
    <row r="263" ht="12" customHeight="1"/>
    <row r="264" ht="12" customHeight="1" hidden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6" customHeight="1"/>
    <row r="272" ht="6" customHeight="1"/>
    <row r="273" ht="6" customHeight="1"/>
    <row r="274" ht="6" customHeight="1"/>
    <row r="275" ht="12" customHeight="1"/>
    <row r="276" ht="12" customHeight="1"/>
    <row r="277" ht="12" customHeight="1"/>
    <row r="278" s="10" customFormat="1" ht="12" customHeight="1"/>
    <row r="279" s="10" customFormat="1" ht="12" customHeight="1"/>
    <row r="280" s="10" customFormat="1" ht="12" customHeight="1"/>
    <row r="281" ht="12" customHeight="1"/>
    <row r="282" s="11" customFormat="1" ht="12" customHeight="1"/>
    <row r="283" s="11" customFormat="1" ht="12" customHeight="1"/>
    <row r="284" s="10" customFormat="1" ht="12" customHeight="1"/>
    <row r="285" s="10" customFormat="1" ht="12" customHeight="1"/>
    <row r="286" s="10" customFormat="1" ht="12" customHeight="1"/>
    <row r="287" s="10" customFormat="1" ht="12" customHeight="1"/>
    <row r="288" s="14" customFormat="1" ht="12" customHeight="1"/>
    <row r="289" s="10" customFormat="1" ht="12" customHeight="1"/>
    <row r="290" ht="12" customHeight="1"/>
    <row r="291" s="14" customFormat="1" ht="12" customHeight="1"/>
    <row r="292" s="14" customFormat="1" ht="12" customHeight="1"/>
    <row r="293" ht="12" customHeight="1"/>
    <row r="294" ht="12" customHeight="1"/>
    <row r="295" s="13" customFormat="1" ht="12" customHeight="1"/>
    <row r="296" s="14" customFormat="1" ht="12" customHeight="1"/>
    <row r="297" s="14" customFormat="1" ht="12" customHeight="1"/>
    <row r="298" s="14" customFormat="1" ht="12" customHeight="1"/>
    <row r="300" ht="12" customHeight="1"/>
    <row r="301" ht="12" customHeight="1"/>
    <row r="302" ht="12" customHeight="1"/>
    <row r="303" ht="213.75" customHeight="1"/>
    <row r="304" ht="24" customHeight="1"/>
    <row r="305" ht="12" customHeight="1"/>
    <row r="306" ht="21" customHeight="1"/>
    <row r="307" ht="15" customHeight="1"/>
    <row r="308" ht="23.25" customHeight="1"/>
    <row r="309" ht="36" customHeight="1"/>
    <row r="310" ht="12" customHeight="1"/>
    <row r="311" ht="12" customHeight="1" hidden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6" customHeight="1"/>
    <row r="319" ht="6" customHeight="1"/>
    <row r="320" ht="6" customHeight="1"/>
    <row r="321" ht="6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s="11" customFormat="1" ht="12" customHeight="1"/>
    <row r="330" s="10" customFormat="1" ht="12" customHeight="1"/>
    <row r="331" s="10" customFormat="1" ht="12" customHeight="1"/>
    <row r="332" s="14" customFormat="1" ht="12" customHeight="1"/>
    <row r="333" s="13" customFormat="1" ht="12" customHeight="1"/>
    <row r="334" s="13" customFormat="1" ht="12" customHeight="1"/>
    <row r="335" s="13" customFormat="1" ht="12" customHeight="1"/>
    <row r="336" s="13" customFormat="1" ht="12" customHeight="1"/>
    <row r="337" s="15" customFormat="1" ht="12" customHeight="1"/>
    <row r="338" ht="24" customHeight="1"/>
    <row r="339" s="14" customFormat="1" ht="12" customHeight="1"/>
    <row r="340" ht="12" customHeight="1"/>
    <row r="341" s="14" customFormat="1" ht="12" customHeight="1"/>
    <row r="342" s="14" customFormat="1" ht="12" customHeight="1"/>
    <row r="343" ht="12" customHeight="1"/>
    <row r="345" ht="12" customHeight="1"/>
    <row r="346" ht="12" customHeight="1"/>
    <row r="347" ht="12" customHeight="1"/>
    <row r="348" ht="240" customHeight="1"/>
    <row r="349" ht="24" customHeight="1"/>
    <row r="350" ht="12" customHeight="1"/>
    <row r="351" ht="21" customHeight="1"/>
    <row r="352" ht="15" customHeight="1"/>
    <row r="353" ht="23.25" customHeight="1"/>
    <row r="354" ht="36" customHeight="1"/>
    <row r="355" ht="12" customHeight="1"/>
    <row r="356" ht="12" customHeight="1" hidden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6" customHeight="1"/>
    <row r="364" ht="6" customHeight="1"/>
    <row r="365" ht="6" customHeight="1"/>
    <row r="366" ht="6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s="11" customFormat="1" ht="12" customHeight="1"/>
    <row r="374" s="11" customFormat="1" ht="12" customHeight="1"/>
    <row r="375" s="10" customFormat="1" ht="12" customHeight="1"/>
    <row r="376" s="10" customFormat="1" ht="12" customHeight="1"/>
    <row r="377" s="10" customFormat="1" ht="25.5" customHeight="1"/>
    <row r="378" s="10" customFormat="1" ht="12" customHeight="1"/>
    <row r="379" ht="12" customHeight="1"/>
    <row r="380" ht="12" customHeight="1"/>
    <row r="381" ht="12" customHeight="1"/>
    <row r="382" s="14" customFormat="1" ht="12" customHeight="1"/>
    <row r="383" s="14" customFormat="1" ht="12" customHeight="1"/>
    <row r="384" s="13" customFormat="1" ht="12" customHeight="1"/>
    <row r="385" s="14" customFormat="1" ht="12" customHeight="1"/>
    <row r="386" s="13" customFormat="1" ht="12" customHeight="1"/>
    <row r="387" ht="12" customHeight="1"/>
    <row r="388" s="14" customFormat="1" ht="12" customHeight="1"/>
    <row r="389" s="15" customFormat="1" ht="11.25" customHeight="1"/>
    <row r="390" s="14" customFormat="1" ht="11.25" customHeight="1"/>
    <row r="392" ht="12" customHeight="1"/>
    <row r="393" ht="12" customHeight="1"/>
    <row r="394" ht="12" customHeight="1"/>
    <row r="395" ht="214.5" customHeight="1"/>
    <row r="396" ht="24" customHeight="1"/>
    <row r="397" ht="12" customHeight="1"/>
    <row r="398" ht="21" customHeight="1"/>
    <row r="399" ht="15" customHeight="1"/>
    <row r="400" ht="23.25" customHeight="1"/>
    <row r="401" ht="36" customHeight="1"/>
    <row r="402" ht="12" customHeight="1"/>
    <row r="403" ht="12" customHeight="1" hidden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6" customHeight="1"/>
    <row r="411" ht="6" customHeight="1"/>
    <row r="412" ht="6" customHeight="1"/>
    <row r="413" ht="6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s="11" customFormat="1" ht="12" customHeight="1"/>
    <row r="421" s="11" customFormat="1" ht="12" customHeight="1"/>
    <row r="422" s="11" customFormat="1" ht="12" customHeight="1"/>
    <row r="423" s="10" customFormat="1" ht="12" customHeight="1"/>
    <row r="424" s="10" customFormat="1" ht="12" customHeight="1"/>
    <row r="425" s="10" customFormat="1" ht="12" customHeight="1"/>
    <row r="426" ht="12" customHeight="1"/>
    <row r="427" ht="12" customHeight="1"/>
    <row r="428" ht="12" customHeight="1"/>
    <row r="429" s="14" customFormat="1" ht="12" customHeight="1"/>
    <row r="430" s="13" customFormat="1" ht="12" customHeight="1"/>
    <row r="431" s="13" customFormat="1" ht="12" customHeight="1"/>
    <row r="432" s="13" customFormat="1" ht="12" customHeight="1"/>
    <row r="433" s="13" customFormat="1" ht="12" customHeight="1"/>
    <row r="434" s="14" customFormat="1" ht="11.25" customHeight="1"/>
    <row r="435" s="14" customFormat="1" ht="12" customHeight="1"/>
    <row r="437" ht="12" customHeight="1"/>
    <row r="438" ht="12" customHeight="1"/>
    <row r="439" ht="12" customHeight="1"/>
    <row r="440" ht="246" customHeight="1"/>
    <row r="441" ht="24" customHeight="1"/>
    <row r="442" ht="12" customHeight="1"/>
    <row r="443" ht="21" customHeight="1"/>
    <row r="444" ht="15" customHeight="1"/>
    <row r="445" ht="23.25" customHeight="1"/>
    <row r="446" ht="36" customHeight="1"/>
    <row r="447" ht="12" customHeight="1"/>
    <row r="448" ht="12" customHeight="1" hidden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6" customHeight="1"/>
    <row r="456" ht="6" customHeight="1"/>
    <row r="457" ht="6" customHeight="1"/>
    <row r="458" ht="6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s="11" customFormat="1" ht="12" customHeight="1"/>
    <row r="467" s="11" customFormat="1" ht="12" customHeight="1"/>
    <row r="468" s="10" customFormat="1" ht="12" customHeight="1"/>
    <row r="469" ht="12" customHeight="1"/>
    <row r="470" s="10" customFormat="1" ht="12" customHeight="1"/>
    <row r="471" s="10" customFormat="1" ht="12" customHeight="1"/>
    <row r="472" s="10" customFormat="1" ht="12" customHeight="1"/>
    <row r="473" ht="12" customHeight="1"/>
    <row r="474" ht="12" customHeight="1"/>
    <row r="475" ht="25.5" customHeight="1"/>
    <row r="476" s="14" customFormat="1" ht="12" customHeight="1"/>
    <row r="477" s="13" customFormat="1" ht="12" customHeight="1"/>
    <row r="478" s="13" customFormat="1" ht="12" customHeight="1"/>
    <row r="479" s="13" customFormat="1" ht="12" customHeight="1"/>
    <row r="480" s="14" customFormat="1" ht="12" customHeight="1"/>
    <row r="481" ht="12" customHeight="1"/>
    <row r="483" ht="12" customHeight="1"/>
    <row r="484" ht="12" customHeight="1"/>
    <row r="485" ht="12" customHeight="1"/>
    <row r="486" ht="215.25" customHeight="1"/>
    <row r="487" ht="24" customHeight="1"/>
    <row r="488" ht="12" customHeight="1"/>
    <row r="489" ht="21" customHeight="1"/>
    <row r="490" ht="15" customHeight="1"/>
    <row r="491" ht="23.25" customHeight="1"/>
    <row r="492" ht="36" customHeight="1"/>
    <row r="493" ht="12" customHeight="1"/>
    <row r="494" ht="12" customHeight="1" hidden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6" customHeight="1"/>
    <row r="502" ht="6" customHeight="1"/>
    <row r="503" ht="6" customHeight="1"/>
    <row r="504" ht="6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s="11" customFormat="1" ht="12" customHeight="1"/>
    <row r="512" s="11" customFormat="1" ht="12" customHeight="1"/>
    <row r="513" s="10" customFormat="1" ht="12" customHeight="1"/>
    <row r="514" s="10" customFormat="1" ht="12" customHeight="1"/>
    <row r="515" ht="12" customHeight="1"/>
    <row r="516" ht="12" customHeight="1"/>
    <row r="517" ht="12" customHeight="1"/>
    <row r="518" s="10" customFormat="1" ht="12" customHeight="1"/>
    <row r="519" s="10" customFormat="1" ht="12" customHeight="1"/>
    <row r="520" ht="12" customHeight="1"/>
    <row r="521" ht="12" customHeight="1"/>
    <row r="522" ht="12" customHeight="1"/>
    <row r="523" s="14" customFormat="1" ht="12" customHeight="1"/>
    <row r="524" s="14" customFormat="1" ht="12" customHeight="1"/>
    <row r="525" s="13" customFormat="1" ht="12" customHeight="1"/>
    <row r="526" s="14" customFormat="1" ht="13.5" customHeight="1"/>
    <row r="528" ht="12" customHeight="1"/>
    <row r="529" ht="12" customHeight="1"/>
    <row r="530" ht="12" customHeight="1"/>
    <row r="531" ht="234.75" customHeight="1"/>
    <row r="532" ht="24" customHeight="1"/>
    <row r="533" ht="12" customHeight="1"/>
    <row r="534" ht="21" customHeight="1"/>
    <row r="535" ht="15" customHeight="1"/>
    <row r="536" ht="23.25" customHeight="1"/>
    <row r="537" ht="36" customHeight="1"/>
    <row r="538" ht="12" customHeight="1"/>
    <row r="539" ht="12" customHeight="1" hidden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6" customHeight="1"/>
    <row r="547" ht="6" customHeight="1"/>
    <row r="548" ht="6" customHeight="1"/>
    <row r="549" ht="6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s="11" customFormat="1" ht="12" customHeight="1"/>
    <row r="558" s="11" customFormat="1" ht="12" customHeight="1"/>
    <row r="559" s="10" customFormat="1" ht="12" customHeight="1"/>
    <row r="560" s="10" customFormat="1" ht="12" customHeight="1"/>
    <row r="561" s="10" customFormat="1" ht="12" customHeight="1"/>
    <row r="562" s="10" customFormat="1" ht="12" customHeight="1"/>
    <row r="563" s="10" customFormat="1" ht="12" customHeight="1"/>
    <row r="564" s="10" customFormat="1" ht="12" customHeight="1"/>
    <row r="565" s="14" customFormat="1" ht="12" customHeight="1"/>
    <row r="566" s="13" customFormat="1" ht="12" customHeight="1"/>
    <row r="567" s="13" customFormat="1" ht="12" customHeight="1"/>
    <row r="568" s="13" customFormat="1" ht="12" customHeight="1"/>
    <row r="569" s="13" customFormat="1" ht="24" customHeight="1"/>
    <row r="570" s="13" customFormat="1" ht="12" customHeight="1"/>
    <row r="571" s="14" customFormat="1" ht="12" customHeight="1"/>
    <row r="572" s="14" customFormat="1" ht="11.25" customHeight="1"/>
    <row r="573" s="14" customFormat="1" ht="12" customHeight="1"/>
    <row r="574" s="14" customFormat="1" ht="12" customHeight="1"/>
    <row r="575" ht="12" customHeight="1"/>
    <row r="577" ht="12" customHeight="1"/>
    <row r="578" ht="12" customHeight="1"/>
    <row r="579" ht="12" customHeight="1"/>
    <row r="580" ht="173.25" customHeight="1"/>
    <row r="581" ht="24" customHeight="1"/>
    <row r="582" ht="12" customHeight="1"/>
    <row r="583" ht="21" customHeight="1"/>
    <row r="584" ht="15" customHeight="1"/>
    <row r="585" ht="23.25" customHeight="1"/>
    <row r="586" ht="36" customHeight="1"/>
    <row r="587" ht="12" customHeight="1"/>
    <row r="588" ht="12" customHeight="1" hidden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6" customHeight="1"/>
    <row r="596" ht="6" customHeight="1"/>
    <row r="597" ht="6" customHeight="1"/>
    <row r="598" ht="6" customHeight="1"/>
    <row r="599" s="10" customFormat="1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s="11" customFormat="1" ht="12" customHeight="1"/>
    <row r="608" s="11" customFormat="1" ht="12" customHeight="1"/>
    <row r="609" s="10" customFormat="1" ht="12" customHeight="1"/>
    <row r="610" s="10" customFormat="1" ht="12" customHeight="1"/>
    <row r="611" ht="12" customHeight="1"/>
    <row r="612" s="10" customFormat="1" ht="12" customHeight="1"/>
    <row r="613" s="10" customFormat="1" ht="12" customHeight="1"/>
    <row r="614" ht="12" customHeight="1"/>
    <row r="615" s="10" customFormat="1" ht="12" customHeight="1"/>
    <row r="616" s="14" customFormat="1" ht="12" customHeight="1"/>
    <row r="617" ht="12" customHeight="1"/>
    <row r="618" s="13" customFormat="1" ht="12" customHeight="1"/>
    <row r="619" s="13" customFormat="1" ht="12" customHeight="1"/>
    <row r="620" s="13" customFormat="1" ht="12" customHeight="1"/>
    <row r="621" s="14" customFormat="1" ht="12" customHeight="1"/>
    <row r="623" ht="12" customHeight="1"/>
    <row r="624" ht="12" customHeight="1"/>
    <row r="625" ht="12" customHeight="1"/>
    <row r="626" ht="225" customHeight="1"/>
    <row r="627" ht="24" customHeight="1"/>
    <row r="628" ht="12" customHeight="1"/>
    <row r="629" ht="21" customHeight="1"/>
    <row r="630" ht="15" customHeight="1"/>
    <row r="631" ht="23.25" customHeight="1"/>
    <row r="632" ht="36" customHeight="1"/>
    <row r="633" ht="12" customHeight="1"/>
    <row r="634" ht="12" customHeight="1" hidden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6" customHeight="1"/>
    <row r="642" ht="6" customHeight="1"/>
    <row r="643" ht="6" customHeight="1"/>
    <row r="644" ht="6" customHeight="1"/>
    <row r="645" s="10" customFormat="1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s="11" customFormat="1" ht="12" customHeight="1"/>
    <row r="653" s="11" customFormat="1" ht="12" customHeight="1"/>
    <row r="654" s="10" customFormat="1" ht="12" customHeight="1"/>
    <row r="655" s="10" customFormat="1" ht="12" customHeight="1"/>
    <row r="656" s="10" customFormat="1" ht="12" customHeight="1"/>
    <row r="657" ht="12" customHeight="1"/>
    <row r="658" s="14" customFormat="1" ht="12" customHeight="1"/>
    <row r="659" ht="12" customHeight="1"/>
    <row r="660" s="14" customFormat="1" ht="12" customHeight="1"/>
    <row r="661" s="14" customFormat="1" ht="12" customHeight="1"/>
    <row r="662" s="13" customFormat="1" ht="12" customHeight="1"/>
    <row r="663" s="14" customFormat="1" ht="12" customHeight="1"/>
    <row r="664" ht="12" customHeight="1"/>
    <row r="665" s="14" customFormat="1" ht="13.5" customHeight="1"/>
    <row r="666" s="14" customFormat="1" ht="12" customHeight="1"/>
    <row r="667" s="13" customFormat="1" ht="12" customHeight="1"/>
    <row r="668" s="13" customFormat="1" ht="12" customHeight="1"/>
    <row r="670" ht="12" customHeight="1"/>
    <row r="671" ht="12" customHeight="1"/>
    <row r="672" ht="12" customHeight="1"/>
    <row r="673" ht="210" customHeight="1"/>
    <row r="674" ht="24" customHeight="1"/>
    <row r="675" ht="12" customHeight="1"/>
    <row r="676" ht="21" customHeight="1"/>
    <row r="677" ht="15" customHeight="1"/>
    <row r="678" ht="23.25" customHeight="1"/>
    <row r="679" ht="36" customHeight="1"/>
    <row r="680" ht="12" customHeight="1"/>
    <row r="681" ht="12" customHeight="1" hidden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6" customHeight="1"/>
    <row r="689" ht="6" customHeight="1"/>
    <row r="690" ht="6" customHeight="1"/>
    <row r="691" ht="6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s="11" customFormat="1" ht="12" customHeight="1"/>
    <row r="699" s="11" customFormat="1" ht="12" customHeight="1"/>
    <row r="700" s="11" customFormat="1" ht="12" customHeight="1"/>
    <row r="701" s="10" customFormat="1" ht="12" customHeight="1"/>
    <row r="702" s="14" customFormat="1" ht="12" customHeight="1"/>
    <row r="703" s="14" customFormat="1" ht="12" customHeight="1"/>
    <row r="704" s="13" customFormat="1" ht="12" customHeight="1"/>
    <row r="706" ht="12" customHeight="1"/>
    <row r="707" ht="12" customHeight="1"/>
    <row r="708" ht="12" customHeight="1"/>
    <row r="709" ht="345.75" customHeight="1"/>
    <row r="710" ht="24" customHeight="1"/>
    <row r="711" ht="12" customHeight="1"/>
    <row r="712" ht="21" customHeight="1"/>
    <row r="713" ht="15" customHeight="1"/>
    <row r="714" ht="23.25" customHeight="1"/>
    <row r="715" ht="36" customHeight="1"/>
    <row r="716" ht="12" customHeight="1"/>
    <row r="717" ht="12" customHeight="1" hidden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6" customHeight="1"/>
    <row r="725" ht="6" customHeight="1"/>
    <row r="726" ht="6" customHeight="1"/>
    <row r="727" ht="6" customHeight="1"/>
    <row r="728" s="10" customFormat="1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s="11" customFormat="1" ht="12" customHeight="1"/>
    <row r="736" s="10" customFormat="1" ht="12" customHeight="1"/>
    <row r="737" ht="12" customHeight="1"/>
    <row r="738" s="14" customFormat="1" ht="12" customHeight="1"/>
    <row r="739" s="13" customFormat="1" ht="12" customHeight="1"/>
    <row r="740" s="14" customFormat="1" ht="12" customHeight="1"/>
    <row r="741" s="13" customFormat="1" ht="12" customHeight="1"/>
    <row r="742" s="14" customFormat="1" ht="12" customHeight="1"/>
    <row r="743" s="14" customFormat="1" ht="12" customHeight="1"/>
    <row r="745" ht="12" customHeight="1"/>
    <row r="746" ht="12" customHeight="1"/>
    <row r="747" ht="12" customHeight="1"/>
    <row r="748" ht="238.5" customHeight="1"/>
  </sheetData>
  <sheetProtection password="CCE3" sheet="1" objects="1" scenarios="1" selectLockedCells="1" selectUnlockedCells="1"/>
  <mergeCells count="42">
    <mergeCell ref="H3:L3"/>
    <mergeCell ref="B34:D34"/>
    <mergeCell ref="B38:D38"/>
    <mergeCell ref="B29:D29"/>
    <mergeCell ref="B27:D27"/>
    <mergeCell ref="D41:E41"/>
    <mergeCell ref="B9:D9"/>
    <mergeCell ref="B24:D24"/>
    <mergeCell ref="B3:D3"/>
    <mergeCell ref="B4:E4"/>
    <mergeCell ref="D42:E42"/>
    <mergeCell ref="B33:D33"/>
    <mergeCell ref="B36:D36"/>
    <mergeCell ref="B37:D37"/>
    <mergeCell ref="E15:E16"/>
    <mergeCell ref="B17:D18"/>
    <mergeCell ref="E17:E18"/>
    <mergeCell ref="B19:D19"/>
    <mergeCell ref="B20:D20"/>
    <mergeCell ref="B21:D21"/>
    <mergeCell ref="B5:D5"/>
    <mergeCell ref="B6:D6"/>
    <mergeCell ref="B7:D7"/>
    <mergeCell ref="B8:D8"/>
    <mergeCell ref="B13:D13"/>
    <mergeCell ref="B14:D14"/>
    <mergeCell ref="B28:D28"/>
    <mergeCell ref="B23:D23"/>
    <mergeCell ref="B10:D10"/>
    <mergeCell ref="B11:D11"/>
    <mergeCell ref="B31:D31"/>
    <mergeCell ref="B12:D12"/>
    <mergeCell ref="B39:D39"/>
    <mergeCell ref="A1:G1"/>
    <mergeCell ref="B2:D2"/>
    <mergeCell ref="B35:D35"/>
    <mergeCell ref="B15:D16"/>
    <mergeCell ref="B30:D30"/>
    <mergeCell ref="B32:D32"/>
    <mergeCell ref="B26:D26"/>
    <mergeCell ref="B25:D25"/>
    <mergeCell ref="B22:D22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E3" sqref="E3"/>
    </sheetView>
  </sheetViews>
  <sheetFormatPr defaultColWidth="9.140625" defaultRowHeight="15"/>
  <cols>
    <col min="1" max="3" width="9.140625" style="19" customWidth="1"/>
    <col min="4" max="4" width="22.7109375" style="19" customWidth="1"/>
    <col min="5" max="5" width="11.421875" style="19" bestFit="1" customWidth="1"/>
    <col min="6" max="16384" width="9.140625" style="19" customWidth="1"/>
  </cols>
  <sheetData>
    <row r="1" spans="2:5" s="16" customFormat="1" ht="37.5" customHeight="1">
      <c r="B1" s="57" t="s">
        <v>36</v>
      </c>
      <c r="C1" s="57"/>
      <c r="D1" s="57"/>
      <c r="E1" s="16">
        <v>2.05</v>
      </c>
    </row>
    <row r="2" spans="2:5" s="16" customFormat="1" ht="46.5" customHeight="1">
      <c r="B2" s="57" t="s">
        <v>31</v>
      </c>
      <c r="C2" s="57"/>
      <c r="D2" s="57"/>
      <c r="E2" s="16">
        <v>2.05</v>
      </c>
    </row>
    <row r="3" spans="2:5" s="16" customFormat="1" ht="12" customHeight="1">
      <c r="B3" s="57" t="s">
        <v>32</v>
      </c>
      <c r="C3" s="57"/>
      <c r="D3" s="57"/>
      <c r="E3" s="16">
        <v>2.05</v>
      </c>
    </row>
    <row r="4" spans="2:5" s="16" customFormat="1" ht="22.5" customHeight="1">
      <c r="B4" s="57" t="s">
        <v>34</v>
      </c>
      <c r="C4" s="57"/>
      <c r="D4" s="57"/>
      <c r="E4" s="17">
        <v>121.53</v>
      </c>
    </row>
    <row r="5" spans="2:5" s="16" customFormat="1" ht="12" customHeight="1">
      <c r="B5" s="57" t="s">
        <v>16</v>
      </c>
      <c r="C5" s="57"/>
      <c r="D5" s="57"/>
      <c r="E5" s="17">
        <v>0.76</v>
      </c>
    </row>
    <row r="6" spans="2:5" s="16" customFormat="1" ht="12" customHeight="1">
      <c r="B6" s="57" t="s">
        <v>18</v>
      </c>
      <c r="C6" s="57"/>
      <c r="D6" s="57"/>
      <c r="E6" s="17">
        <v>4.53</v>
      </c>
    </row>
    <row r="7" spans="2:5" s="16" customFormat="1" ht="12" customHeight="1">
      <c r="B7" s="57" t="s">
        <v>19</v>
      </c>
      <c r="C7" s="57"/>
      <c r="D7" s="57"/>
      <c r="E7" s="17">
        <v>286.7</v>
      </c>
    </row>
    <row r="8" spans="2:5" s="16" customFormat="1" ht="22.5" customHeight="1">
      <c r="B8" s="57" t="s">
        <v>37</v>
      </c>
      <c r="C8" s="57"/>
      <c r="D8" s="57"/>
      <c r="E8" s="17">
        <v>0.37</v>
      </c>
    </row>
    <row r="9" spans="2:5" s="16" customFormat="1" ht="12" customHeight="1">
      <c r="B9" s="57" t="s">
        <v>17</v>
      </c>
      <c r="C9" s="57"/>
      <c r="D9" s="57"/>
      <c r="E9" s="17">
        <v>0.54</v>
      </c>
    </row>
    <row r="10" spans="2:5" s="16" customFormat="1" ht="12" customHeight="1">
      <c r="B10" s="57"/>
      <c r="C10" s="57"/>
      <c r="D10" s="57"/>
      <c r="E10" s="17"/>
    </row>
    <row r="11" spans="2:5" s="16" customFormat="1" ht="12" customHeight="1">
      <c r="B11" s="57"/>
      <c r="C11" s="57"/>
      <c r="D11" s="57"/>
      <c r="E11" s="17"/>
    </row>
    <row r="12" ht="15">
      <c r="B12" s="18" t="s">
        <v>51</v>
      </c>
    </row>
    <row r="13" spans="2:5" s="16" customFormat="1" ht="12" customHeight="1">
      <c r="B13" s="57" t="s">
        <v>6</v>
      </c>
      <c r="C13" s="57"/>
      <c r="D13" s="57"/>
      <c r="E13" s="20">
        <f>80.14</f>
        <v>80.14</v>
      </c>
    </row>
    <row r="14" spans="2:5" s="16" customFormat="1" ht="12" customHeight="1">
      <c r="B14" s="57" t="s">
        <v>52</v>
      </c>
      <c r="C14" s="57"/>
      <c r="D14" s="57"/>
      <c r="E14" s="20">
        <f>1271+428.51</f>
        <v>1699.51</v>
      </c>
    </row>
    <row r="15" spans="2:5" s="16" customFormat="1" ht="12" customHeight="1">
      <c r="B15" s="57" t="s">
        <v>47</v>
      </c>
      <c r="C15" s="57"/>
      <c r="D15" s="57"/>
      <c r="E15" s="17">
        <v>141.22</v>
      </c>
    </row>
    <row r="16" spans="2:5" s="16" customFormat="1" ht="12" customHeight="1">
      <c r="B16" s="57" t="s">
        <v>48</v>
      </c>
      <c r="C16" s="57"/>
      <c r="D16" s="57"/>
      <c r="E16" s="17">
        <v>160.58</v>
      </c>
    </row>
    <row r="17" spans="2:5" s="16" customFormat="1" ht="12" customHeight="1">
      <c r="B17" s="57" t="s">
        <v>49</v>
      </c>
      <c r="C17" s="57"/>
      <c r="D17" s="57"/>
      <c r="E17" s="17">
        <v>50</v>
      </c>
    </row>
    <row r="18" spans="2:5" s="16" customFormat="1" ht="12" customHeight="1">
      <c r="B18" s="57" t="s">
        <v>50</v>
      </c>
      <c r="C18" s="57"/>
      <c r="D18" s="57"/>
      <c r="E18" s="17">
        <v>558.75</v>
      </c>
    </row>
    <row r="19" spans="2:5" s="16" customFormat="1" ht="12" customHeight="1">
      <c r="B19" s="57" t="s">
        <v>11</v>
      </c>
      <c r="C19" s="57"/>
      <c r="D19" s="57"/>
      <c r="E19" s="17">
        <v>112</v>
      </c>
    </row>
    <row r="20" spans="2:5" s="16" customFormat="1" ht="12" customHeight="1">
      <c r="B20" s="57" t="s">
        <v>11</v>
      </c>
      <c r="C20" s="57"/>
      <c r="D20" s="57"/>
      <c r="E20" s="17">
        <v>112</v>
      </c>
    </row>
    <row r="21" spans="2:5" s="16" customFormat="1" ht="12" customHeight="1">
      <c r="B21" s="57" t="s">
        <v>64</v>
      </c>
      <c r="C21" s="57"/>
      <c r="D21" s="57"/>
      <c r="E21" s="17">
        <v>731.09</v>
      </c>
    </row>
    <row r="22" spans="2:5" s="16" customFormat="1" ht="36" customHeight="1">
      <c r="B22" s="57" t="s">
        <v>65</v>
      </c>
      <c r="C22" s="57"/>
      <c r="D22" s="57"/>
      <c r="E22" s="17">
        <v>542.01</v>
      </c>
    </row>
    <row r="23" spans="2:5" s="16" customFormat="1" ht="12" customHeight="1">
      <c r="B23" s="57" t="s">
        <v>25</v>
      </c>
      <c r="C23" s="57"/>
      <c r="D23" s="57"/>
      <c r="E23" s="17">
        <v>3820</v>
      </c>
    </row>
    <row r="24" spans="2:5" s="16" customFormat="1" ht="12" customHeight="1">
      <c r="B24" s="57" t="s">
        <v>66</v>
      </c>
      <c r="C24" s="57"/>
      <c r="D24" s="57"/>
      <c r="E24" s="17">
        <v>556.16</v>
      </c>
    </row>
    <row r="25" spans="2:5" s="16" customFormat="1" ht="12" customHeight="1">
      <c r="B25" s="57" t="s">
        <v>74</v>
      </c>
      <c r="C25" s="57"/>
      <c r="D25" s="57"/>
      <c r="E25" s="17">
        <v>580.1</v>
      </c>
    </row>
    <row r="26" spans="2:5" s="16" customFormat="1" ht="12" customHeight="1">
      <c r="B26" s="21"/>
      <c r="C26" s="21"/>
      <c r="D26" s="21"/>
      <c r="E26" s="17"/>
    </row>
    <row r="27" spans="2:5" s="16" customFormat="1" ht="25.5" customHeight="1">
      <c r="B27" s="57" t="s">
        <v>27</v>
      </c>
      <c r="C27" s="57"/>
      <c r="D27" s="57"/>
      <c r="E27" s="17">
        <v>577.18</v>
      </c>
    </row>
    <row r="28" spans="2:5" s="16" customFormat="1" ht="24.75" customHeight="1">
      <c r="B28" s="57" t="s">
        <v>14</v>
      </c>
      <c r="C28" s="57"/>
      <c r="D28" s="57"/>
      <c r="E28" s="17">
        <v>629.02</v>
      </c>
    </row>
    <row r="29" spans="2:5" s="16" customFormat="1" ht="24.75" customHeight="1">
      <c r="B29" s="57" t="s">
        <v>5</v>
      </c>
      <c r="C29" s="57"/>
      <c r="D29" s="57"/>
      <c r="E29" s="17">
        <v>728.7</v>
      </c>
    </row>
    <row r="30" spans="2:5" s="16" customFormat="1" ht="24.75" customHeight="1">
      <c r="B30" s="57" t="s">
        <v>53</v>
      </c>
      <c r="C30" s="57"/>
      <c r="D30" s="57"/>
      <c r="E30" s="17">
        <v>783.57</v>
      </c>
    </row>
    <row r="31" spans="2:5" s="16" customFormat="1" ht="24.75" customHeight="1">
      <c r="B31" s="57" t="s">
        <v>20</v>
      </c>
      <c r="C31" s="57"/>
      <c r="D31" s="57"/>
      <c r="E31" s="17">
        <v>907.6</v>
      </c>
    </row>
    <row r="32" spans="2:5" s="16" customFormat="1" ht="24.75" customHeight="1">
      <c r="B32" s="57" t="s">
        <v>24</v>
      </c>
      <c r="C32" s="57"/>
      <c r="D32" s="57"/>
      <c r="E32" s="17">
        <v>1098.59</v>
      </c>
    </row>
    <row r="33" spans="2:5" s="16" customFormat="1" ht="24.75" customHeight="1">
      <c r="B33" s="57" t="s">
        <v>28</v>
      </c>
      <c r="C33" s="57"/>
      <c r="D33" s="57"/>
      <c r="E33" s="17">
        <v>1917.18</v>
      </c>
    </row>
    <row r="34" spans="2:5" s="16" customFormat="1" ht="24.75" customHeight="1">
      <c r="B34" s="57" t="s">
        <v>54</v>
      </c>
      <c r="C34" s="57"/>
      <c r="D34" s="57"/>
      <c r="E34" s="17">
        <f>E33</f>
        <v>1917.18</v>
      </c>
    </row>
    <row r="35" spans="2:5" s="16" customFormat="1" ht="12" customHeight="1">
      <c r="B35" s="57"/>
      <c r="C35" s="57"/>
      <c r="D35" s="57"/>
      <c r="E35" s="17"/>
    </row>
    <row r="36" spans="2:5" s="16" customFormat="1" ht="12" customHeight="1">
      <c r="B36" s="57"/>
      <c r="C36" s="57"/>
      <c r="D36" s="57"/>
      <c r="E36" s="17"/>
    </row>
    <row r="37" spans="2:5" s="16" customFormat="1" ht="42" customHeight="1">
      <c r="B37" s="57" t="s">
        <v>15</v>
      </c>
      <c r="C37" s="57"/>
      <c r="D37" s="57"/>
      <c r="E37" s="17">
        <v>1285.22</v>
      </c>
    </row>
    <row r="38" spans="2:5" s="16" customFormat="1" ht="24.75" customHeight="1">
      <c r="B38" s="57" t="s">
        <v>7</v>
      </c>
      <c r="C38" s="57"/>
      <c r="D38" s="57"/>
      <c r="E38" s="17">
        <v>223.42</v>
      </c>
    </row>
    <row r="39" spans="2:5" s="16" customFormat="1" ht="24.75" customHeight="1">
      <c r="B39" s="22"/>
      <c r="C39" s="22"/>
      <c r="D39" s="22"/>
      <c r="E39" s="17"/>
    </row>
    <row r="40" spans="2:5" s="16" customFormat="1" ht="22.5" customHeight="1">
      <c r="B40" s="57" t="s">
        <v>3</v>
      </c>
      <c r="C40" s="57"/>
      <c r="D40" s="57"/>
      <c r="E40" s="17">
        <v>482.38</v>
      </c>
    </row>
    <row r="41" spans="2:5" s="16" customFormat="1" ht="22.5" customHeight="1">
      <c r="B41" s="22"/>
      <c r="C41" s="22"/>
      <c r="D41" s="22"/>
      <c r="E41" s="17"/>
    </row>
    <row r="42" spans="2:5" s="16" customFormat="1" ht="37.5" customHeight="1">
      <c r="B42" s="57" t="s">
        <v>26</v>
      </c>
      <c r="C42" s="57"/>
      <c r="D42" s="57"/>
      <c r="E42" s="17">
        <v>1541.75</v>
      </c>
    </row>
    <row r="43" spans="2:5" s="16" customFormat="1" ht="37.5" customHeight="1">
      <c r="B43" s="57" t="s">
        <v>2</v>
      </c>
      <c r="C43" s="57"/>
      <c r="D43" s="57"/>
      <c r="E43" s="17">
        <v>1730.92</v>
      </c>
    </row>
    <row r="44" spans="2:5" s="16" customFormat="1" ht="37.5" customHeight="1">
      <c r="B44" s="57" t="s">
        <v>23</v>
      </c>
      <c r="C44" s="57"/>
      <c r="D44" s="57"/>
      <c r="E44" s="17">
        <v>2554.33</v>
      </c>
    </row>
    <row r="45" spans="2:5" s="16" customFormat="1" ht="37.5" customHeight="1">
      <c r="B45" s="57" t="s">
        <v>56</v>
      </c>
      <c r="C45" s="57"/>
      <c r="D45" s="57"/>
      <c r="E45" s="17">
        <v>2623.43</v>
      </c>
    </row>
    <row r="46" spans="2:5" s="16" customFormat="1" ht="37.5" customHeight="1">
      <c r="B46" s="57" t="s">
        <v>55</v>
      </c>
      <c r="C46" s="57"/>
      <c r="D46" s="57"/>
      <c r="E46" s="17">
        <v>2719.26</v>
      </c>
    </row>
    <row r="47" spans="2:5" s="16" customFormat="1" ht="14.25" customHeight="1">
      <c r="B47" s="57" t="s">
        <v>57</v>
      </c>
      <c r="C47" s="57"/>
      <c r="D47" s="57"/>
      <c r="E47" s="17">
        <v>2096.57</v>
      </c>
    </row>
    <row r="48" spans="2:5" s="16" customFormat="1" ht="15">
      <c r="B48" s="57" t="s">
        <v>58</v>
      </c>
      <c r="C48" s="57"/>
      <c r="D48" s="57"/>
      <c r="E48" s="17">
        <f>E54*2</f>
        <v>1441.68</v>
      </c>
    </row>
    <row r="49" spans="2:5" s="16" customFormat="1" ht="15">
      <c r="B49" s="57" t="s">
        <v>59</v>
      </c>
      <c r="C49" s="57"/>
      <c r="D49" s="57"/>
      <c r="E49" s="17">
        <f>E54+E55</f>
        <v>1613.3200000000002</v>
      </c>
    </row>
    <row r="50" spans="2:5" s="16" customFormat="1" ht="14.25" customHeight="1">
      <c r="B50" s="57" t="s">
        <v>29</v>
      </c>
      <c r="C50" s="57"/>
      <c r="D50" s="57"/>
      <c r="E50" s="17">
        <f>E54+E56</f>
        <v>1719.76</v>
      </c>
    </row>
    <row r="51" spans="2:5" s="16" customFormat="1" ht="14.25" customHeight="1">
      <c r="B51" s="57" t="s">
        <v>44</v>
      </c>
      <c r="C51" s="57"/>
      <c r="D51" s="57"/>
      <c r="E51" s="17">
        <f>E54+E57</f>
        <v>1761.5619003228362</v>
      </c>
    </row>
    <row r="52" spans="2:5" s="16" customFormat="1" ht="14.25" customHeight="1">
      <c r="B52" s="57" t="s">
        <v>75</v>
      </c>
      <c r="C52" s="57"/>
      <c r="D52" s="57"/>
      <c r="E52" s="17">
        <v>2540</v>
      </c>
    </row>
    <row r="53" spans="2:5" s="16" customFormat="1" ht="12" customHeight="1">
      <c r="B53" s="57"/>
      <c r="C53" s="57"/>
      <c r="D53" s="57"/>
      <c r="E53" s="17"/>
    </row>
    <row r="54" spans="2:5" s="16" customFormat="1" ht="15">
      <c r="B54" s="57" t="s">
        <v>67</v>
      </c>
      <c r="C54" s="57"/>
      <c r="D54" s="57"/>
      <c r="E54" s="17">
        <v>720.84</v>
      </c>
    </row>
    <row r="55" spans="2:5" s="16" customFormat="1" ht="15" customHeight="1">
      <c r="B55" s="57" t="s">
        <v>68</v>
      </c>
      <c r="C55" s="57"/>
      <c r="D55" s="57"/>
      <c r="E55" s="17">
        <v>892.48</v>
      </c>
    </row>
    <row r="56" spans="2:5" s="16" customFormat="1" ht="14.25" customHeight="1">
      <c r="B56" s="57" t="s">
        <v>69</v>
      </c>
      <c r="C56" s="57"/>
      <c r="D56" s="57"/>
      <c r="E56" s="17">
        <v>998.92</v>
      </c>
    </row>
    <row r="57" spans="2:5" s="16" customFormat="1" ht="14.25" customHeight="1">
      <c r="B57" s="57" t="s">
        <v>70</v>
      </c>
      <c r="C57" s="57"/>
      <c r="D57" s="57"/>
      <c r="E57" s="2">
        <f>'[1]2017 год'!$J$166</f>
        <v>1040.7219003228363</v>
      </c>
    </row>
    <row r="58" spans="2:6" s="16" customFormat="1" ht="15" customHeight="1">
      <c r="B58" s="57" t="s">
        <v>71</v>
      </c>
      <c r="C58" s="57"/>
      <c r="D58" s="57"/>
      <c r="E58" s="2">
        <f>'[1]2017 год'!$J$177</f>
        <v>1423.8940268246333</v>
      </c>
      <c r="F58" s="23"/>
    </row>
    <row r="59" spans="2:5" s="16" customFormat="1" ht="15" customHeight="1">
      <c r="B59" s="57"/>
      <c r="C59" s="57"/>
      <c r="D59" s="57"/>
      <c r="E59" s="2"/>
    </row>
    <row r="60" spans="2:6" s="16" customFormat="1" ht="15" customHeight="1">
      <c r="B60" s="57" t="s">
        <v>72</v>
      </c>
      <c r="C60" s="57"/>
      <c r="D60" s="57"/>
      <c r="E60" s="2">
        <f>'[1]2017 год'!$J$189</f>
        <v>7669.393914751781</v>
      </c>
      <c r="F60" s="23"/>
    </row>
    <row r="61" spans="2:5" s="16" customFormat="1" ht="15" customHeight="1">
      <c r="B61" s="57" t="s">
        <v>73</v>
      </c>
      <c r="C61" s="57"/>
      <c r="D61" s="57"/>
      <c r="E61" s="2">
        <f>'[1]2017 год'!$J$201</f>
        <v>11278.410667718827</v>
      </c>
    </row>
    <row r="62" spans="2:5" s="16" customFormat="1" ht="14.25" customHeight="1">
      <c r="B62" s="22"/>
      <c r="C62" s="22"/>
      <c r="D62" s="22"/>
      <c r="E62" s="17"/>
    </row>
    <row r="63" spans="2:5" s="16" customFormat="1" ht="12" customHeight="1">
      <c r="B63" s="57" t="s">
        <v>60</v>
      </c>
      <c r="C63" s="57"/>
      <c r="D63" s="57"/>
      <c r="E63" s="17">
        <v>68.68</v>
      </c>
    </row>
    <row r="64" spans="2:5" s="16" customFormat="1" ht="12" customHeight="1">
      <c r="B64" s="57"/>
      <c r="C64" s="57"/>
      <c r="D64" s="57"/>
      <c r="E64" s="17"/>
    </row>
    <row r="65" spans="2:5" s="16" customFormat="1" ht="22.5" customHeight="1">
      <c r="B65" s="57" t="s">
        <v>13</v>
      </c>
      <c r="C65" s="57"/>
      <c r="D65" s="57"/>
      <c r="E65" s="17">
        <v>565.23</v>
      </c>
    </row>
    <row r="66" spans="2:5" s="16" customFormat="1" ht="23.25" customHeight="1">
      <c r="B66" s="57" t="s">
        <v>12</v>
      </c>
      <c r="C66" s="57"/>
      <c r="D66" s="57"/>
      <c r="E66" s="17">
        <v>283.85</v>
      </c>
    </row>
    <row r="67" spans="2:5" s="16" customFormat="1" ht="40.5" customHeight="1">
      <c r="B67" s="57" t="s">
        <v>62</v>
      </c>
      <c r="C67" s="57"/>
      <c r="D67" s="57"/>
      <c r="E67" s="17">
        <v>1396.29</v>
      </c>
    </row>
    <row r="68" spans="2:5" s="16" customFormat="1" ht="27" customHeight="1">
      <c r="B68" s="57" t="s">
        <v>63</v>
      </c>
      <c r="C68" s="57"/>
      <c r="D68" s="57"/>
      <c r="E68" s="17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2019-10-29T04:55:56Z</dcterms:modified>
  <cp:category/>
  <cp:version/>
  <cp:contentType/>
  <cp:contentStatus/>
</cp:coreProperties>
</file>