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<sst xmlns="http://schemas.openxmlformats.org/spreadsheetml/2006/main" count="104" uniqueCount="88">
  <si>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</si>
  <si>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</si>
  <si>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</si>
  <si>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</si>
  <si>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</si>
  <si>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</si>
  <si>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</si>
  <si>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</si>
  <si>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</si>
  <si>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Опиловка деревьев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</si>
  <si>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</si>
  <si>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</si>
  <si>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</si>
  <si>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</si>
  <si>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</si>
  <si>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</si>
  <si>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</si>
  <si>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</si>
  <si>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</si>
  <si>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</si>
  <si>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</si>
  <si>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</si>
  <si>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</si>
  <si>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</si>
  <si>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</si>
  <si>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</si>
  <si>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</si>
  <si>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</si>
  <si>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</si>
  <si>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Монтаж прожектора светодиодного</t>
  </si>
  <si>
    <t>Смена сборки диаметром 25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</si>
  <si>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</si>
  <si>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</si>
  <si>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</si>
  <si>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</si>
  <si>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</si>
  <si>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</si>
  <si>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</si>
  <si>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</si>
  <si>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</si>
  <si>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</si>
  <si>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</si>
  <si>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</si>
  <si>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</si>
  <si>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сборки диаметром 32 мм</t>
  </si>
  <si>
    <t xml:space="preserve">Адрес дома: ЛЕНИНА ПР., 96 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</si>
  <si>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</si>
  <si>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</si>
  <si>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</si>
  <si>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</si>
  <si>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</si>
  <si>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</si>
  <si>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</si>
  <si>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</si>
  <si>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</si>
  <si>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</si>
  <si>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</si>
  <si>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</si>
  <si>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</si>
  <si>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</si>
  <si>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</si>
  <si>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</si>
  <si>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</si>
  <si>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</si>
  <si>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</si>
  <si>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</si>
  <si>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</si>
  <si>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</si>
  <si>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</si>
  <si>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</si>
  <si>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</si>
  <si>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Смена: патронов</t>
  </si>
  <si>
    <t>Смена задвижки диаметром 50 мм</t>
  </si>
  <si>
    <t>Смена задвижки диаметром 80 мм</t>
  </si>
  <si>
    <t>Смена светильников</t>
  </si>
  <si>
    <t>Установка фильтра диаметром 50мм</t>
  </si>
  <si>
    <t>Утепление чердачного помещения 2 под вентшахта</t>
  </si>
  <si>
    <t>Замена прямого звена водосточки</t>
  </si>
  <si>
    <t>Замена отметов</t>
  </si>
  <si>
    <t>Побелка электрощитовых</t>
  </si>
  <si>
    <t>Ремонт отдельных мест покрытия из асбестоцементных листов: обыкновенного профиля</t>
  </si>
  <si>
    <t>Итого затрачено по дому (+18% НДС)</t>
  </si>
  <si>
    <t xml:space="preserve">Начислено по дому: </t>
  </si>
  <si>
    <t>Количество</t>
  </si>
  <si>
    <t xml:space="preserve">общая площадь </t>
  </si>
  <si>
    <t>чердак</t>
  </si>
  <si>
    <t>стояки</t>
  </si>
  <si>
    <t>Сумма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</si>
</sst>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4" fontId="28" fillId="35" borderId="11" xfId="42" applyNumberFormat="1" applyFill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 wrapText="1"/>
    </xf>
    <xf numFmtId="2" fontId="0" fillId="35" borderId="0" xfId="0" applyNumberFormat="1" applyFill="1" applyAlignment="1">
      <alignment wrapText="1"/>
    </xf>
    <xf numFmtId="4" fontId="25" fillId="35" borderId="0" xfId="0" applyNumberFormat="1" applyFont="1" applyFill="1" applyAlignment="1">
      <alignment wrapText="1"/>
    </xf>
    <xf numFmtId="0" fontId="27" fillId="35" borderId="0" xfId="45" applyFill="1" applyAlignment="1" quotePrefix="1">
      <alignment horizontal="right" vertical="top" wrapText="1"/>
      <protection/>
    </xf>
    <xf numFmtId="4" fontId="27" fillId="35" borderId="12" xfId="39" applyNumberFormat="1" applyFill="1" applyBorder="1" applyAlignment="1" quotePrefix="1">
      <alignment vertical="top" wrapText="1"/>
      <protection/>
    </xf>
    <xf numFmtId="0" fontId="0" fillId="35" borderId="12" xfId="0" applyFill="1" applyBorder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28" fillId="35" borderId="11" xfId="42" applyNumberFormat="1" applyFill="1" applyBorder="1" applyAlignment="1" quotePrefix="1">
      <alignment horizontal="right" vertical="center" wrapText="1"/>
      <protection/>
    </xf>
    <xf numFmtId="2" fontId="28" fillId="0" borderId="11" xfId="42" applyNumberFormat="1" applyBorder="1" applyAlignment="1" quotePrefix="1">
      <alignment horizontal="right" vertical="center" wrapText="1"/>
      <protection/>
    </xf>
    <xf numFmtId="2" fontId="28" fillId="35" borderId="11" xfId="42" applyNumberFormat="1" applyFill="1" applyBorder="1" applyAlignment="1" quotePrefix="1">
      <alignment horizontal="right" vertical="center" wrapText="1"/>
      <protection/>
    </xf>
    <xf numFmtId="0" fontId="0" fillId="0" borderId="11" xfId="0" applyFill="1" applyBorder="1" applyAlignment="1">
      <alignment horizontal="center" wrapText="1"/>
    </xf>
    <xf numFmtId="0" fontId="28" fillId="35" borderId="11" xfId="42" applyNumberFormat="1" applyFill="1" applyBorder="1" applyAlignment="1" quotePrefix="1">
      <alignment horizontal="right" vertical="center" wrapText="1"/>
      <protection/>
    </xf>
    <xf numFmtId="0" fontId="28" fillId="0" borderId="11" xfId="42" applyNumberFormat="1" applyBorder="1" applyAlignment="1" quotePrefix="1">
      <alignment horizontal="right" vertical="center" wrapText="1"/>
      <protection/>
    </xf>
    <xf numFmtId="0" fontId="27" fillId="21" borderId="11" xfId="41" applyBorder="1" applyAlignment="1" quotePrefix="1">
      <alignment horizontal="center" vertical="center" wrapText="1"/>
      <protection/>
    </xf>
    <xf numFmtId="0" fontId="25" fillId="0" borderId="0" xfId="0" applyFont="1" applyBorder="1" applyAlignment="1">
      <alignment wrapText="1"/>
    </xf>
    <xf numFmtId="0" fontId="48" fillId="0" borderId="0" xfId="42" applyNumberFormat="1" applyFont="1" applyBorder="1" applyAlignment="1" quotePrefix="1">
      <alignment horizontal="right" vertical="center" wrapText="1"/>
      <protection/>
    </xf>
    <xf numFmtId="0" fontId="3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8" fillId="35" borderId="0" xfId="42" applyNumberFormat="1" applyFont="1" applyFill="1" applyBorder="1" applyAlignment="1" quotePrefix="1">
      <alignment horizontal="right" vertical="center" wrapText="1"/>
      <protection/>
    </xf>
    <xf numFmtId="0" fontId="48" fillId="0" borderId="0" xfId="43" applyFont="1" applyBorder="1" applyAlignment="1" quotePrefix="1">
      <alignment horizontal="center" vertical="top" wrapText="1"/>
      <protection/>
    </xf>
    <xf numFmtId="0" fontId="48" fillId="0" borderId="0" xfId="43" applyFont="1" applyBorder="1" applyAlignment="1" quotePrefix="1">
      <alignment horizontal="left" vertical="top" wrapText="1"/>
      <protection/>
    </xf>
    <xf numFmtId="2" fontId="48" fillId="0" borderId="0" xfId="42" applyNumberFormat="1" applyFont="1" applyBorder="1" applyAlignment="1" quotePrefix="1">
      <alignment horizontal="right" vertical="center" wrapText="1"/>
      <protection/>
    </xf>
    <xf numFmtId="2" fontId="25" fillId="0" borderId="0" xfId="0" applyNumberFormat="1" applyFont="1" applyBorder="1" applyAlignment="1">
      <alignment wrapText="1"/>
    </xf>
    <xf numFmtId="4" fontId="27" fillId="35" borderId="0" xfId="39" applyNumberFormat="1" applyFill="1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28" fillId="0" borderId="11" xfId="43" applyBorder="1" applyAlignment="1" quotePrefix="1">
      <alignment horizontal="left" vertical="top" wrapText="1"/>
      <protection/>
    </xf>
    <xf numFmtId="0" fontId="28" fillId="35" borderId="11" xfId="43" applyFill="1" applyBorder="1" applyAlignment="1" quotePrefix="1">
      <alignment horizontal="left" vertical="top" wrapText="1"/>
      <protection/>
    </xf>
    <xf numFmtId="0" fontId="0" fillId="35" borderId="11" xfId="0" applyFill="1" applyBorder="1" applyAlignment="1">
      <alignment wrapText="1"/>
    </xf>
    <xf numFmtId="4" fontId="27" fillId="35" borderId="13" xfId="46" applyNumberFormat="1" applyFill="1" applyBorder="1" applyAlignment="1" quotePrefix="1">
      <alignment horizontal="right" vertical="top" wrapText="1"/>
      <protection/>
    </xf>
    <xf numFmtId="0" fontId="0" fillId="35" borderId="13" xfId="0" applyFill="1" applyBorder="1" applyAlignment="1">
      <alignment wrapText="1"/>
    </xf>
    <xf numFmtId="0" fontId="28" fillId="35" borderId="14" xfId="43" applyFill="1" applyBorder="1" applyAlignment="1" quotePrefix="1">
      <alignment horizontal="left" vertical="top" wrapText="1"/>
      <protection/>
    </xf>
    <xf numFmtId="0" fontId="28" fillId="35" borderId="15" xfId="43" applyFill="1" applyBorder="1" applyAlignment="1" quotePrefix="1">
      <alignment horizontal="left" vertical="top" wrapText="1"/>
      <protection/>
    </xf>
    <xf numFmtId="0" fontId="28" fillId="35" borderId="16" xfId="37" applyFill="1" applyBorder="1" applyAlignment="1" quotePrefix="1">
      <alignment horizontal="left" vertical="top" wrapText="1"/>
      <protection/>
    </xf>
    <xf numFmtId="0" fontId="28" fillId="35" borderId="17" xfId="37" applyFill="1" applyBorder="1" applyAlignment="1" quotePrefix="1">
      <alignment horizontal="left" vertical="top" wrapText="1"/>
      <protection/>
    </xf>
    <xf numFmtId="0" fontId="28" fillId="36" borderId="18" xfId="40" applyFill="1" applyBorder="1" applyAlignment="1" quotePrefix="1">
      <alignment horizontal="left" vertical="center" wrapText="1"/>
      <protection/>
    </xf>
    <xf numFmtId="0" fontId="0" fillId="36" borderId="15" xfId="0" applyFill="1" applyBorder="1" applyAlignment="1">
      <alignment wrapText="1"/>
    </xf>
    <xf numFmtId="0" fontId="27" fillId="35" borderId="12" xfId="34" applyFill="1" applyBorder="1" applyAlignment="1" quotePrefix="1">
      <alignment horizontal="left" vertical="center" wrapText="1"/>
      <protection/>
    </xf>
    <xf numFmtId="0" fontId="26" fillId="35" borderId="0" xfId="33" applyFill="1" applyAlignment="1" quotePrefix="1">
      <alignment horizontal="center" vertical="center" wrapText="1"/>
      <protection/>
    </xf>
    <xf numFmtId="0" fontId="27" fillId="21" borderId="14" xfId="41" applyBorder="1" applyAlignment="1" quotePrefix="1">
      <alignment horizontal="center" vertical="center" wrapText="1"/>
      <protection/>
    </xf>
    <xf numFmtId="0" fontId="27" fillId="21" borderId="15" xfId="41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8" fillId="35" borderId="19" xfId="43" applyFill="1" applyBorder="1" applyAlignment="1" quotePrefix="1">
      <alignment horizontal="left" vertical="top" wrapText="1"/>
      <protection/>
    </xf>
    <xf numFmtId="0" fontId="28" fillId="35" borderId="20" xfId="43" applyFill="1" applyBorder="1" applyAlignment="1" quotePrefix="1">
      <alignment horizontal="left" vertical="top" wrapText="1"/>
      <protection/>
    </xf>
    <xf numFmtId="0" fontId="0" fillId="37" borderId="11" xfId="0" applyFill="1" applyBorder="1" applyAlignment="1">
      <alignment horizontal="center" wrapText="1"/>
    </xf>
    <xf numFmtId="4" fontId="28" fillId="35" borderId="11" xfId="42" applyNumberFormat="1" applyFill="1" applyBorder="1" applyAlignment="1" quotePrefix="1">
      <alignment horizontal="right" vertical="center" wrapText="1"/>
      <protection/>
    </xf>
    <xf numFmtId="0" fontId="28" fillId="35" borderId="21" xfId="43" applyFill="1" applyBorder="1" applyAlignment="1" quotePrefix="1">
      <alignment horizontal="left" vertical="top" wrapText="1"/>
      <protection/>
    </xf>
    <xf numFmtId="0" fontId="28" fillId="35" borderId="22" xfId="43" applyFill="1" applyBorder="1" applyAlignment="1" quotePrefix="1">
      <alignment horizontal="left" vertical="top" wrapText="1"/>
      <protection/>
    </xf>
    <xf numFmtId="0" fontId="28" fillId="35" borderId="23" xfId="43" applyFill="1" applyBorder="1" applyAlignment="1" quotePrefix="1">
      <alignment horizontal="left" vertical="top" wrapText="1"/>
      <protection/>
    </xf>
    <xf numFmtId="0" fontId="28" fillId="35" borderId="24" xfId="43" applyFill="1" applyBorder="1" applyAlignment="1" quotePrefix="1">
      <alignment horizontal="left" vertical="top" wrapText="1"/>
      <protection/>
    </xf>
    <xf numFmtId="0" fontId="48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54">
          <cell r="D54">
            <v>642355.2200000001</v>
          </cell>
          <cell r="E54">
            <v>573803.67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120" zoomScaleNormal="120" zoomScalePageLayoutView="0" workbookViewId="0" topLeftCell="A1">
      <selection activeCell="B28" sqref="B28:D28"/>
    </sheetView>
  </sheetViews>
  <sheetFormatPr defaultColWidth="9.140625" defaultRowHeight="15"/>
  <cols>
    <col min="1" max="1" width="2.140625" style="4" customWidth="1"/>
    <col min="2" max="2" width="6.8515625" style="4" customWidth="1"/>
    <col min="3" max="3" width="32.57421875" style="4" customWidth="1"/>
    <col min="4" max="4" width="33.00390625" style="4" customWidth="1"/>
    <col min="5" max="5" width="16.7109375" style="4" customWidth="1"/>
    <col min="6" max="6" width="2.140625" style="4" customWidth="1"/>
    <col min="7" max="7" width="3.7109375" style="4" customWidth="1"/>
    <col min="8" max="9" width="11.57421875" style="4" bestFit="1" customWidth="1"/>
    <col min="10" max="16384" width="9.140625" style="4" customWidth="1"/>
  </cols>
  <sheetData>
    <row r="1" spans="1:7" s="5" customFormat="1" ht="24" customHeight="1">
      <c r="A1" s="47" t="s">
        <v>46</v>
      </c>
      <c r="B1" s="34"/>
      <c r="C1" s="34"/>
      <c r="D1" s="34"/>
      <c r="E1" s="34"/>
      <c r="F1" s="34"/>
      <c r="G1" s="34"/>
    </row>
    <row r="2" spans="2:5" ht="12" customHeight="1">
      <c r="B2" s="46" t="s">
        <v>0</v>
      </c>
      <c r="C2" s="46"/>
      <c r="D2" s="46"/>
      <c r="E2" s="6"/>
    </row>
    <row r="3" spans="2:12" ht="21" customHeight="1">
      <c r="B3" s="48" t="s">
        <v>1</v>
      </c>
      <c r="C3" s="49"/>
      <c r="D3" s="49"/>
      <c r="E3" s="23" t="s">
        <v>87</v>
      </c>
      <c r="H3" s="53" t="s">
        <v>83</v>
      </c>
      <c r="I3" s="53"/>
      <c r="J3" s="53"/>
      <c r="K3" s="53"/>
      <c r="L3" s="53"/>
    </row>
    <row r="4" spans="2:12" ht="15" customHeight="1" thickBot="1">
      <c r="B4" s="44" t="s">
        <v>45</v>
      </c>
      <c r="C4" s="45"/>
      <c r="D4" s="45"/>
      <c r="E4" s="45"/>
      <c r="H4" s="20" t="s">
        <v>31</v>
      </c>
      <c r="I4" s="20" t="s">
        <v>84</v>
      </c>
      <c r="J4" s="20" t="s">
        <v>43</v>
      </c>
      <c r="K4" s="20" t="s">
        <v>85</v>
      </c>
      <c r="L4" s="20" t="s">
        <v>86</v>
      </c>
    </row>
    <row r="5" spans="2:12" ht="23.25" customHeight="1" thickBot="1">
      <c r="B5" s="40" t="s">
        <v>37</v>
      </c>
      <c r="C5" s="41"/>
      <c r="D5" s="41"/>
      <c r="E5" s="3">
        <f>2.05*J5*12+J5*2*2.05+2.05*4*J5</f>
        <v>32503.734</v>
      </c>
      <c r="H5" s="1">
        <v>80</v>
      </c>
      <c r="I5" s="1">
        <v>3569.6</v>
      </c>
      <c r="J5" s="1">
        <v>880.86</v>
      </c>
      <c r="K5" s="1">
        <f>J5</f>
        <v>880.86</v>
      </c>
      <c r="L5" s="2">
        <v>56</v>
      </c>
    </row>
    <row r="6" spans="2:5" ht="36" customHeight="1">
      <c r="B6" s="40" t="s">
        <v>32</v>
      </c>
      <c r="C6" s="41"/>
      <c r="D6" s="41"/>
      <c r="E6" s="3">
        <f>(I5*2.05*2)</f>
        <v>14635.359999999999</v>
      </c>
    </row>
    <row r="7" spans="2:5" ht="12" customHeight="1">
      <c r="B7" s="40" t="s">
        <v>33</v>
      </c>
      <c r="C7" s="41"/>
      <c r="D7" s="41"/>
      <c r="E7" s="3">
        <f>I5*2.05*2</f>
        <v>14635.359999999999</v>
      </c>
    </row>
    <row r="8" spans="2:5" ht="12" customHeight="1" hidden="1">
      <c r="B8" s="40" t="s">
        <v>34</v>
      </c>
      <c r="C8" s="41"/>
      <c r="D8" s="41"/>
      <c r="E8" s="3"/>
    </row>
    <row r="9" spans="2:5" ht="24.75" customHeight="1">
      <c r="B9" s="40" t="s">
        <v>35</v>
      </c>
      <c r="C9" s="41"/>
      <c r="D9" s="41"/>
      <c r="E9" s="3">
        <f>(3*121.53*2*I5/1000)*3</f>
        <v>7808.6427840000015</v>
      </c>
    </row>
    <row r="10" spans="2:5" ht="12.75" customHeight="1">
      <c r="B10" s="40" t="s">
        <v>16</v>
      </c>
      <c r="C10" s="41"/>
      <c r="D10" s="41"/>
      <c r="E10" s="3">
        <f>12*I5*0.76</f>
        <v>32554.751999999997</v>
      </c>
    </row>
    <row r="11" spans="2:5" ht="12" customHeight="1">
      <c r="B11" s="40" t="s">
        <v>18</v>
      </c>
      <c r="C11" s="41"/>
      <c r="D11" s="41"/>
      <c r="E11" s="3">
        <f>12*I5*4.53</f>
        <v>194043.456</v>
      </c>
    </row>
    <row r="12" spans="2:5" ht="12" customHeight="1">
      <c r="B12" s="40" t="s">
        <v>19</v>
      </c>
      <c r="C12" s="41"/>
      <c r="D12" s="41"/>
      <c r="E12" s="3">
        <f>1*L5*286.7</f>
        <v>16055.199999999999</v>
      </c>
    </row>
    <row r="13" spans="2:5" ht="12" customHeight="1">
      <c r="B13" s="40" t="s">
        <v>17</v>
      </c>
      <c r="C13" s="41"/>
      <c r="D13" s="41"/>
      <c r="E13" s="3">
        <f>12*I5*0.54</f>
        <v>23131.008</v>
      </c>
    </row>
    <row r="14" spans="2:5" ht="12" customHeight="1">
      <c r="B14" s="42" t="s">
        <v>22</v>
      </c>
      <c r="C14" s="43"/>
      <c r="D14" s="43"/>
      <c r="E14" s="3">
        <v>10000</v>
      </c>
    </row>
    <row r="15" spans="2:5" ht="6" customHeight="1">
      <c r="B15" s="55" t="s">
        <v>21</v>
      </c>
      <c r="C15" s="56"/>
      <c r="D15" s="56"/>
      <c r="E15" s="54">
        <f>12*I5*0.64</f>
        <v>27414.528</v>
      </c>
    </row>
    <row r="16" spans="2:5" ht="6" customHeight="1">
      <c r="B16" s="57"/>
      <c r="C16" s="58"/>
      <c r="D16" s="58"/>
      <c r="E16" s="54"/>
    </row>
    <row r="17" spans="2:5" ht="6" customHeight="1">
      <c r="B17" s="55" t="s">
        <v>36</v>
      </c>
      <c r="C17" s="56"/>
      <c r="D17" s="56"/>
      <c r="E17" s="54">
        <f>12*I5*1.42</f>
        <v>60825.98399999999</v>
      </c>
    </row>
    <row r="18" spans="2:5" ht="6" customHeight="1">
      <c r="B18" s="57"/>
      <c r="C18" s="58"/>
      <c r="D18" s="58"/>
      <c r="E18" s="54"/>
    </row>
    <row r="19" spans="2:5" ht="12" customHeight="1">
      <c r="B19" s="51" t="s">
        <v>38</v>
      </c>
      <c r="C19" s="52"/>
      <c r="D19" s="52"/>
      <c r="E19" s="3">
        <f>12*I5*0.37</f>
        <v>15849.024</v>
      </c>
    </row>
    <row r="20" spans="2:5" ht="12" customHeight="1">
      <c r="B20" s="51" t="s">
        <v>39</v>
      </c>
      <c r="C20" s="52"/>
      <c r="D20" s="52"/>
      <c r="E20" s="3">
        <f>H5*2*70%*2*137.35*0.38</f>
        <v>11691.232</v>
      </c>
    </row>
    <row r="21" spans="2:5" ht="12" customHeight="1">
      <c r="B21" s="36" t="s">
        <v>40</v>
      </c>
      <c r="C21" s="36"/>
      <c r="D21" s="36"/>
      <c r="E21" s="17">
        <f>H5*70%*2*137.35*0.38</f>
        <v>5845.616</v>
      </c>
    </row>
    <row r="22" spans="2:5" s="11" customFormat="1" ht="12" customHeight="1">
      <c r="B22" s="36" t="s">
        <v>41</v>
      </c>
      <c r="C22" s="37"/>
      <c r="D22" s="37"/>
      <c r="E22" s="21">
        <f>68.68*15</f>
        <v>1030.2</v>
      </c>
    </row>
    <row r="23" spans="2:5" s="11" customFormat="1" ht="12" customHeight="1">
      <c r="B23" s="36" t="s">
        <v>4</v>
      </c>
      <c r="C23" s="37"/>
      <c r="D23" s="37"/>
      <c r="E23" s="21">
        <f>68.68*20</f>
        <v>1373.6000000000001</v>
      </c>
    </row>
    <row r="24" spans="2:5" s="11" customFormat="1" ht="12" customHeight="1">
      <c r="B24" s="36" t="s">
        <v>42</v>
      </c>
      <c r="C24" s="37"/>
      <c r="D24" s="37"/>
      <c r="E24" s="21">
        <f>68.68*15</f>
        <v>1030.2</v>
      </c>
    </row>
    <row r="25" spans="2:5" s="12" customFormat="1" ht="12" customHeight="1">
      <c r="B25" s="35" t="s">
        <v>6</v>
      </c>
      <c r="C25" s="35"/>
      <c r="D25" s="35"/>
      <c r="E25" s="22">
        <f>4*цены!E13</f>
        <v>320.56</v>
      </c>
    </row>
    <row r="26" spans="2:5" s="12" customFormat="1" ht="12" customHeight="1">
      <c r="B26" s="35" t="s">
        <v>47</v>
      </c>
      <c r="C26" s="50"/>
      <c r="D26" s="50"/>
      <c r="E26" s="22">
        <f>2*цены!E15</f>
        <v>282.44</v>
      </c>
    </row>
    <row r="27" spans="2:5" s="12" customFormat="1" ht="12" customHeight="1">
      <c r="B27" s="35" t="s">
        <v>71</v>
      </c>
      <c r="C27" s="50"/>
      <c r="D27" s="50"/>
      <c r="E27" s="22">
        <f>2*50</f>
        <v>100</v>
      </c>
    </row>
    <row r="28" spans="2:5" s="11" customFormat="1" ht="23.25" customHeight="1">
      <c r="B28" s="36" t="s">
        <v>64</v>
      </c>
      <c r="C28" s="37"/>
      <c r="D28" s="37"/>
      <c r="E28" s="21">
        <f>6*цены!E22</f>
        <v>3252.06</v>
      </c>
    </row>
    <row r="29" spans="2:5" s="11" customFormat="1" ht="12" customHeight="1">
      <c r="B29" s="36" t="s">
        <v>48</v>
      </c>
      <c r="C29" s="37"/>
      <c r="D29" s="37"/>
      <c r="E29" s="21">
        <f>12*цены!E16</f>
        <v>1926.96</v>
      </c>
    </row>
    <row r="30" spans="2:5" s="12" customFormat="1" ht="12" customHeight="1">
      <c r="B30" s="35" t="s">
        <v>29</v>
      </c>
      <c r="C30" s="35"/>
      <c r="D30" s="35"/>
      <c r="E30" s="22">
        <v>4085.53</v>
      </c>
    </row>
    <row r="31" spans="2:5" s="11" customFormat="1" ht="12" customHeight="1">
      <c r="B31" s="35" t="s">
        <v>30</v>
      </c>
      <c r="C31" s="50"/>
      <c r="D31" s="50"/>
      <c r="E31" s="21">
        <f>цены!E50</f>
        <v>1719.76</v>
      </c>
    </row>
    <row r="32" spans="2:5" s="11" customFormat="1" ht="12" customHeight="1">
      <c r="B32" s="36" t="s">
        <v>3</v>
      </c>
      <c r="C32" s="37"/>
      <c r="D32" s="37"/>
      <c r="E32" s="21">
        <f>цены!E40</f>
        <v>482.38</v>
      </c>
    </row>
    <row r="33" spans="2:5" s="15" customFormat="1" ht="12" customHeight="1">
      <c r="B33" s="35" t="s">
        <v>10</v>
      </c>
      <c r="C33" s="35"/>
      <c r="D33" s="35"/>
      <c r="E33" s="22">
        <f>25.43*25*2+25.43*10+22*25.43</f>
        <v>2085.26</v>
      </c>
    </row>
    <row r="34" spans="2:5" s="15" customFormat="1" ht="12" customHeight="1">
      <c r="B34" s="35" t="s">
        <v>76</v>
      </c>
      <c r="C34" s="35"/>
      <c r="D34" s="35"/>
      <c r="E34" s="22">
        <v>5831.88</v>
      </c>
    </row>
    <row r="35" spans="2:5" s="14" customFormat="1" ht="12" customHeight="1">
      <c r="B35" s="36" t="s">
        <v>78</v>
      </c>
      <c r="C35" s="37"/>
      <c r="D35" s="37"/>
      <c r="E35" s="21">
        <f>553.9*6</f>
        <v>3323.3999999999996</v>
      </c>
    </row>
    <row r="36" spans="2:5" s="14" customFormat="1" ht="12" customHeight="1">
      <c r="B36" s="36" t="s">
        <v>77</v>
      </c>
      <c r="C36" s="37"/>
      <c r="D36" s="37"/>
      <c r="E36" s="19">
        <f>743.67*2*1.25</f>
        <v>1859.175</v>
      </c>
    </row>
    <row r="37" spans="2:5" s="14" customFormat="1" ht="12" customHeight="1">
      <c r="B37" s="36" t="s">
        <v>79</v>
      </c>
      <c r="C37" s="37"/>
      <c r="D37" s="37"/>
      <c r="E37" s="21">
        <v>455</v>
      </c>
    </row>
    <row r="38" spans="2:5" s="15" customFormat="1" ht="12" customHeight="1">
      <c r="B38" s="35" t="s">
        <v>80</v>
      </c>
      <c r="C38" s="35"/>
      <c r="D38" s="35"/>
      <c r="E38" s="18">
        <f>1.98*2*596.29</f>
        <v>2361.3084</v>
      </c>
    </row>
    <row r="39" spans="2:5" s="15" customFormat="1" ht="12" customHeight="1">
      <c r="B39" s="35" t="s">
        <v>9</v>
      </c>
      <c r="C39" s="35"/>
      <c r="D39" s="35"/>
      <c r="E39" s="22">
        <f>1540*2</f>
        <v>3080</v>
      </c>
    </row>
    <row r="40" ht="15">
      <c r="E40" s="7">
        <f>SUM(E5:E39)</f>
        <v>501593.61018400005</v>
      </c>
    </row>
    <row r="41" spans="3:5" ht="12" customHeight="1">
      <c r="C41" s="8" t="s">
        <v>82</v>
      </c>
      <c r="D41" s="38">
        <f>'[2]Лист2'!$D$54</f>
        <v>642355.2200000001</v>
      </c>
      <c r="E41" s="39"/>
    </row>
    <row r="42" spans="3:5" ht="12" customHeight="1">
      <c r="C42" s="8" t="s">
        <v>8</v>
      </c>
      <c r="D42" s="33">
        <f>'[2]Лист2'!$E$54</f>
        <v>573803.67</v>
      </c>
      <c r="E42" s="34"/>
    </row>
    <row r="43" spans="3:5" ht="12" customHeight="1">
      <c r="C43" s="8" t="s">
        <v>81</v>
      </c>
      <c r="D43" s="9"/>
      <c r="E43" s="10">
        <f>E40*1.18</f>
        <v>591880.46001712</v>
      </c>
    </row>
    <row r="44" ht="251.25" customHeight="1"/>
    <row r="45" s="5" customFormat="1" ht="24" customHeight="1"/>
    <row r="46" ht="12" customHeight="1"/>
    <row r="47" ht="21" customHeight="1"/>
    <row r="48" ht="15" customHeight="1"/>
    <row r="49" ht="23.25" customHeight="1"/>
    <row r="50" ht="36" customHeight="1"/>
    <row r="51" ht="12" customHeight="1"/>
    <row r="52" ht="12" customHeight="1" hidden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6" customHeight="1"/>
    <row r="60" ht="6" customHeight="1"/>
    <row r="61" ht="6" customHeight="1"/>
    <row r="62" ht="6" customHeight="1"/>
    <row r="63" ht="12" customHeight="1"/>
    <row r="64" ht="12" customHeight="1"/>
    <row r="65" ht="12" customHeight="1"/>
    <row r="66" s="13" customFormat="1" ht="12" customHeight="1"/>
    <row r="67" s="11" customFormat="1" ht="12" customHeight="1"/>
    <row r="68" s="11" customFormat="1" ht="12" customHeight="1"/>
    <row r="69" s="11" customFormat="1" ht="12" customHeight="1"/>
    <row r="70" s="12" customFormat="1" ht="12" customHeight="1"/>
    <row r="71" s="12" customFormat="1" ht="12" customHeight="1"/>
    <row r="72" s="11" customFormat="1" ht="12" customHeight="1"/>
    <row r="73" ht="12" customHeight="1"/>
    <row r="74" s="12" customFormat="1" ht="11.25" customHeight="1"/>
    <row r="75" s="12" customFormat="1" ht="12" customHeight="1"/>
    <row r="76" s="12" customFormat="1" ht="12" customHeight="1"/>
    <row r="77" s="11" customFormat="1" ht="12" customHeight="1"/>
    <row r="78" s="11" customFormat="1" ht="12" customHeight="1"/>
    <row r="79" ht="12" customHeight="1"/>
    <row r="80" ht="12" customHeight="1"/>
    <row r="81" s="11" customFormat="1" ht="12" customHeight="1"/>
    <row r="82" s="15" customFormat="1" ht="12" customHeight="1"/>
    <row r="83" s="14" customFormat="1" ht="12" customHeight="1"/>
    <row r="84" ht="12" customHeight="1"/>
    <row r="86" ht="12" customHeight="1"/>
    <row r="87" ht="12" customHeight="1"/>
    <row r="88" ht="12" customHeight="1"/>
    <row r="89" ht="0.75" customHeight="1"/>
    <row r="90" ht="2.25" customHeight="1"/>
    <row r="91" ht="12" customHeight="1"/>
    <row r="92" ht="1.5" customHeight="1"/>
    <row r="93" ht="12" customHeight="1"/>
    <row r="110" ht="0.75" customHeight="1"/>
    <row r="111" ht="24" customHeight="1"/>
    <row r="112" ht="12" customHeight="1"/>
    <row r="113" ht="21" customHeight="1"/>
    <row r="114" ht="15" customHeight="1"/>
    <row r="115" ht="23.25" customHeight="1"/>
    <row r="116" ht="36" customHeight="1"/>
    <row r="117" ht="12" customHeight="1"/>
    <row r="118" ht="12" customHeight="1" hidden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6" customHeight="1"/>
    <row r="126" ht="6" customHeight="1"/>
    <row r="127" ht="6" customHeight="1"/>
    <row r="128" ht="6" customHeight="1"/>
    <row r="129" s="12" customFormat="1" ht="12" customHeight="1"/>
    <row r="130" ht="12" customHeight="1"/>
    <row r="131" ht="12" customHeight="1"/>
    <row r="132" ht="12" customHeight="1"/>
    <row r="133" s="11" customFormat="1" ht="12" customHeight="1"/>
    <row r="134" s="11" customFormat="1" ht="12" customHeight="1"/>
    <row r="135" s="11" customFormat="1" ht="12" customHeight="1"/>
    <row r="136" s="12" customFormat="1" ht="12" customHeight="1"/>
    <row r="137" s="12" customFormat="1" ht="12" customHeight="1"/>
    <row r="138" s="11" customFormat="1" ht="12" customHeight="1"/>
    <row r="139" s="11" customFormat="1" ht="12" customHeight="1"/>
    <row r="140" s="11" customFormat="1" ht="12" customHeight="1"/>
    <row r="141" ht="12" customHeight="1"/>
    <row r="142" ht="25.5" customHeight="1"/>
    <row r="143" ht="12" customHeight="1"/>
    <row r="144" s="11" customFormat="1" ht="12" customHeight="1"/>
    <row r="145" ht="12" customHeight="1"/>
    <row r="146" ht="12" customHeight="1"/>
    <row r="147" ht="12" customHeight="1"/>
    <row r="148" s="11" customFormat="1" ht="12" customHeight="1"/>
    <row r="149" s="15" customFormat="1" ht="12" customHeight="1"/>
    <row r="150" s="14" customFormat="1" ht="12" customHeight="1"/>
    <row r="151" s="14" customFormat="1" ht="12" customHeight="1"/>
    <row r="152" ht="12" customHeight="1"/>
    <row r="153" ht="15" hidden="1"/>
    <row r="154" ht="12" customHeight="1" hidden="1"/>
    <row r="155" ht="6" customHeight="1" hidden="1"/>
    <row r="156" ht="6" customHeight="1" hidden="1"/>
    <row r="157" ht="6" customHeight="1" hidden="1"/>
    <row r="158" ht="6" customHeight="1" hidden="1"/>
    <row r="159" ht="12" customHeight="1" hidden="1"/>
    <row r="160" ht="12" customHeight="1" hidden="1"/>
    <row r="161" ht="12" customHeight="1" hidden="1"/>
    <row r="163" ht="12" customHeight="1"/>
    <row r="164" ht="12" customHeight="1"/>
    <row r="165" ht="12" customHeight="1"/>
    <row r="166" ht="188.25" customHeight="1"/>
    <row r="167" ht="24" customHeight="1"/>
    <row r="168" ht="12" customHeight="1"/>
    <row r="169" ht="21" customHeight="1"/>
    <row r="170" s="11" customFormat="1" ht="15" customHeight="1"/>
    <row r="171" ht="23.25" customHeight="1"/>
    <row r="172" ht="36" customHeight="1"/>
    <row r="173" ht="12" customHeight="1"/>
    <row r="174" ht="12" customHeight="1" hidden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6" customHeight="1"/>
    <row r="182" ht="6" customHeight="1"/>
    <row r="183" ht="6" customHeight="1"/>
    <row r="184" ht="6" customHeight="1"/>
    <row r="185" ht="12" customHeight="1"/>
    <row r="186" ht="12" customHeight="1"/>
    <row r="187" ht="12" customHeight="1"/>
    <row r="188" s="11" customFormat="1" ht="12" customHeight="1"/>
    <row r="189" s="11" customFormat="1" ht="12" customHeight="1"/>
    <row r="190" s="11" customFormat="1" ht="12" customHeight="1"/>
    <row r="191" ht="12" customHeight="1"/>
    <row r="192" s="12" customFormat="1" ht="12" customHeight="1"/>
    <row r="193" s="12" customFormat="1" ht="12" customHeight="1"/>
    <row r="194" s="11" customFormat="1" ht="12" customHeight="1"/>
    <row r="195" s="11" customFormat="1" ht="12" customHeight="1"/>
    <row r="196" s="11" customFormat="1" ht="12" customHeight="1"/>
    <row r="197" s="11" customFormat="1" ht="12" customHeight="1"/>
    <row r="198" s="15" customFormat="1" ht="12" customHeight="1"/>
    <row r="199" s="11" customFormat="1" ht="12" customHeight="1"/>
    <row r="200" ht="12" customHeight="1"/>
    <row r="201" s="15" customFormat="1" ht="12" customHeight="1"/>
    <row r="202" s="15" customFormat="1" ht="12" customHeight="1"/>
    <row r="203" ht="12" customHeight="1"/>
    <row r="204" ht="12" customHeight="1"/>
    <row r="205" s="14" customFormat="1" ht="12" customHeight="1"/>
    <row r="206" s="15" customFormat="1" ht="12" customHeight="1"/>
    <row r="207" s="15" customFormat="1" ht="12" customHeight="1"/>
    <row r="208" s="15" customFormat="1" ht="12" customHeight="1"/>
    <row r="210" ht="12" customHeight="1"/>
    <row r="211" ht="12" customHeight="1"/>
    <row r="212" ht="12" customHeight="1"/>
    <row r="213" ht="213.75" customHeight="1"/>
    <row r="214" ht="24" customHeight="1"/>
    <row r="215" ht="12" customHeight="1"/>
    <row r="216" ht="21" customHeight="1"/>
    <row r="217" ht="15" customHeight="1"/>
    <row r="218" ht="23.25" customHeight="1"/>
    <row r="219" ht="36" customHeight="1"/>
    <row r="220" ht="12" customHeight="1"/>
    <row r="221" ht="12" customHeight="1" hidden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6" customHeight="1"/>
    <row r="229" ht="6" customHeight="1"/>
    <row r="230" ht="6" customHeight="1"/>
    <row r="231" ht="6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s="12" customFormat="1" ht="12" customHeight="1"/>
    <row r="240" s="11" customFormat="1" ht="12" customHeight="1"/>
    <row r="241" s="11" customFormat="1" ht="12" customHeight="1"/>
    <row r="242" s="15" customFormat="1" ht="12" customHeight="1"/>
    <row r="243" s="14" customFormat="1" ht="12" customHeight="1"/>
    <row r="244" s="14" customFormat="1" ht="12" customHeight="1"/>
    <row r="245" s="14" customFormat="1" ht="12" customHeight="1"/>
    <row r="246" s="14" customFormat="1" ht="12" customHeight="1"/>
    <row r="247" s="16" customFormat="1" ht="12" customHeight="1"/>
    <row r="248" ht="24" customHeight="1"/>
    <row r="249" s="15" customFormat="1" ht="12" customHeight="1"/>
    <row r="250" ht="12" customHeight="1"/>
    <row r="251" s="15" customFormat="1" ht="12" customHeight="1"/>
    <row r="252" s="15" customFormat="1" ht="12" customHeight="1"/>
    <row r="253" ht="12" customHeight="1"/>
    <row r="255" ht="12" customHeight="1"/>
    <row r="256" ht="12" customHeight="1"/>
    <row r="257" ht="12" customHeight="1"/>
    <row r="258" ht="240" customHeight="1"/>
    <row r="259" ht="24" customHeight="1"/>
    <row r="260" ht="12" customHeight="1"/>
    <row r="261" ht="21" customHeight="1"/>
    <row r="262" ht="15" customHeight="1"/>
    <row r="263" ht="23.25" customHeight="1"/>
    <row r="264" ht="36" customHeight="1"/>
    <row r="265" ht="12" customHeight="1"/>
    <row r="266" ht="12" customHeight="1" hidden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6" customHeight="1"/>
    <row r="274" ht="6" customHeight="1"/>
    <row r="275" ht="6" customHeight="1"/>
    <row r="276" ht="6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s="12" customFormat="1" ht="12" customHeight="1"/>
    <row r="284" s="12" customFormat="1" ht="12" customHeight="1"/>
    <row r="285" s="11" customFormat="1" ht="12" customHeight="1"/>
    <row r="286" s="11" customFormat="1" ht="12" customHeight="1"/>
    <row r="287" s="11" customFormat="1" ht="25.5" customHeight="1"/>
    <row r="288" s="11" customFormat="1" ht="12" customHeight="1"/>
    <row r="289" ht="12" customHeight="1"/>
    <row r="290" ht="12" customHeight="1"/>
    <row r="291" ht="12" customHeight="1"/>
    <row r="292" s="15" customFormat="1" ht="12" customHeight="1"/>
    <row r="293" s="15" customFormat="1" ht="12" customHeight="1"/>
    <row r="294" s="14" customFormat="1" ht="12" customHeight="1"/>
    <row r="295" s="15" customFormat="1" ht="12" customHeight="1"/>
    <row r="296" s="14" customFormat="1" ht="12" customHeight="1"/>
    <row r="297" ht="12" customHeight="1"/>
    <row r="298" s="15" customFormat="1" ht="12" customHeight="1"/>
    <row r="299" s="16" customFormat="1" ht="11.25" customHeight="1"/>
    <row r="300" s="15" customFormat="1" ht="11.25" customHeight="1"/>
    <row r="302" ht="12" customHeight="1"/>
    <row r="303" ht="12" customHeight="1"/>
    <row r="304" ht="12" customHeight="1"/>
    <row r="305" ht="214.5" customHeight="1"/>
    <row r="306" ht="24" customHeight="1"/>
    <row r="307" ht="12" customHeight="1"/>
    <row r="308" ht="21" customHeight="1"/>
    <row r="309" ht="15" customHeight="1"/>
    <row r="310" ht="23.25" customHeight="1"/>
    <row r="311" ht="36" customHeight="1"/>
    <row r="312" ht="12" customHeight="1"/>
    <row r="313" ht="12" customHeight="1" hidden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6" customHeight="1"/>
    <row r="321" ht="6" customHeight="1"/>
    <row r="322" ht="6" customHeight="1"/>
    <row r="323" ht="6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s="12" customFormat="1" ht="12" customHeight="1"/>
    <row r="331" s="12" customFormat="1" ht="12" customHeight="1"/>
    <row r="332" s="12" customFormat="1" ht="12" customHeight="1"/>
    <row r="333" s="11" customFormat="1" ht="12" customHeight="1"/>
    <row r="334" s="11" customFormat="1" ht="12" customHeight="1"/>
    <row r="335" s="11" customFormat="1" ht="12" customHeight="1"/>
    <row r="336" ht="12" customHeight="1"/>
    <row r="337" ht="12" customHeight="1"/>
    <row r="338" ht="12" customHeight="1"/>
    <row r="339" s="15" customFormat="1" ht="12" customHeight="1"/>
    <row r="340" s="14" customFormat="1" ht="12" customHeight="1"/>
    <row r="341" s="14" customFormat="1" ht="12" customHeight="1"/>
    <row r="342" s="14" customFormat="1" ht="12" customHeight="1"/>
    <row r="343" s="14" customFormat="1" ht="12" customHeight="1"/>
    <row r="344" s="15" customFormat="1" ht="11.25" customHeight="1"/>
    <row r="345" s="15" customFormat="1" ht="12" customHeight="1"/>
    <row r="347" ht="12" customHeight="1"/>
    <row r="348" ht="12" customHeight="1"/>
    <row r="349" ht="12" customHeight="1"/>
    <row r="350" ht="246" customHeight="1"/>
    <row r="351" ht="24" customHeight="1"/>
    <row r="352" ht="12" customHeight="1"/>
    <row r="353" ht="21" customHeight="1"/>
    <row r="354" ht="15" customHeight="1"/>
    <row r="355" ht="23.25" customHeight="1"/>
    <row r="356" ht="36" customHeight="1"/>
    <row r="357" ht="12" customHeight="1"/>
    <row r="358" ht="12" customHeight="1" hidden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6" customHeight="1"/>
    <row r="366" ht="6" customHeight="1"/>
    <row r="367" ht="6" customHeight="1"/>
    <row r="368" ht="6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s="12" customFormat="1" ht="12" customHeight="1"/>
    <row r="377" s="12" customFormat="1" ht="12" customHeight="1"/>
    <row r="378" s="11" customFormat="1" ht="12" customHeight="1"/>
    <row r="379" ht="12" customHeight="1"/>
    <row r="380" s="11" customFormat="1" ht="12" customHeight="1"/>
    <row r="381" s="11" customFormat="1" ht="12" customHeight="1"/>
    <row r="382" s="11" customFormat="1" ht="12" customHeight="1"/>
    <row r="383" ht="12" customHeight="1"/>
    <row r="384" ht="12" customHeight="1"/>
    <row r="385" ht="25.5" customHeight="1"/>
    <row r="386" s="15" customFormat="1" ht="12" customHeight="1"/>
    <row r="387" s="14" customFormat="1" ht="12" customHeight="1"/>
    <row r="388" s="14" customFormat="1" ht="12" customHeight="1"/>
    <row r="389" s="14" customFormat="1" ht="12" customHeight="1"/>
    <row r="390" s="15" customFormat="1" ht="12" customHeight="1"/>
    <row r="391" ht="12" customHeight="1"/>
    <row r="393" ht="12" customHeight="1"/>
    <row r="394" ht="12" customHeight="1"/>
    <row r="395" ht="12" customHeight="1"/>
    <row r="396" ht="215.25" customHeight="1"/>
    <row r="397" ht="24" customHeight="1"/>
    <row r="398" ht="12" customHeight="1"/>
    <row r="399" ht="21" customHeight="1"/>
    <row r="400" ht="15" customHeight="1"/>
    <row r="401" ht="23.25" customHeight="1"/>
    <row r="402" ht="36" customHeight="1"/>
    <row r="403" ht="12" customHeight="1"/>
    <row r="404" ht="12" customHeight="1" hidden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6" customHeight="1"/>
    <row r="412" ht="6" customHeight="1"/>
    <row r="413" ht="6" customHeight="1"/>
    <row r="414" ht="6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s="12" customFormat="1" ht="12" customHeight="1"/>
    <row r="422" s="12" customFormat="1" ht="12" customHeight="1"/>
    <row r="423" s="11" customFormat="1" ht="12" customHeight="1"/>
    <row r="424" s="11" customFormat="1" ht="12" customHeight="1"/>
    <row r="425" ht="12" customHeight="1"/>
    <row r="426" ht="12" customHeight="1"/>
    <row r="427" ht="12" customHeight="1"/>
    <row r="428" s="11" customFormat="1" ht="12" customHeight="1"/>
    <row r="429" s="11" customFormat="1" ht="12" customHeight="1"/>
    <row r="430" ht="12" customHeight="1"/>
    <row r="431" ht="12" customHeight="1"/>
    <row r="432" ht="12" customHeight="1"/>
    <row r="433" s="15" customFormat="1" ht="12" customHeight="1"/>
    <row r="434" s="15" customFormat="1" ht="12" customHeight="1"/>
    <row r="435" s="14" customFormat="1" ht="12" customHeight="1"/>
    <row r="436" s="15" customFormat="1" ht="13.5" customHeight="1"/>
    <row r="438" ht="12" customHeight="1"/>
    <row r="439" ht="12" customHeight="1"/>
    <row r="440" ht="12" customHeight="1"/>
    <row r="441" ht="234.75" customHeight="1"/>
    <row r="442" ht="24" customHeight="1"/>
    <row r="443" ht="12" customHeight="1"/>
    <row r="444" ht="21" customHeight="1"/>
    <row r="445" ht="15" customHeight="1"/>
    <row r="446" ht="23.25" customHeight="1"/>
    <row r="447" ht="36" customHeight="1"/>
    <row r="448" ht="12" customHeight="1"/>
    <row r="449" ht="12" customHeight="1" hidden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6" customHeight="1"/>
    <row r="457" ht="6" customHeight="1"/>
    <row r="458" ht="6" customHeight="1"/>
    <row r="459" ht="6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s="12" customFormat="1" ht="12" customHeight="1"/>
    <row r="468" s="12" customFormat="1" ht="12" customHeight="1"/>
    <row r="469" s="11" customFormat="1" ht="12" customHeight="1"/>
    <row r="470" s="11" customFormat="1" ht="12" customHeight="1"/>
    <row r="471" s="11" customFormat="1" ht="12" customHeight="1"/>
    <row r="472" s="11" customFormat="1" ht="12" customHeight="1"/>
    <row r="473" s="11" customFormat="1" ht="12" customHeight="1"/>
    <row r="474" s="11" customFormat="1" ht="12" customHeight="1"/>
    <row r="475" s="15" customFormat="1" ht="12" customHeight="1"/>
    <row r="476" s="14" customFormat="1" ht="12" customHeight="1"/>
    <row r="477" s="14" customFormat="1" ht="12" customHeight="1"/>
    <row r="478" s="14" customFormat="1" ht="12" customHeight="1"/>
    <row r="479" s="14" customFormat="1" ht="24" customHeight="1"/>
    <row r="480" s="14" customFormat="1" ht="12" customHeight="1"/>
    <row r="481" s="15" customFormat="1" ht="12" customHeight="1"/>
    <row r="482" s="15" customFormat="1" ht="11.25" customHeight="1"/>
    <row r="483" s="15" customFormat="1" ht="12" customHeight="1"/>
    <row r="484" s="15" customFormat="1" ht="12" customHeight="1"/>
    <row r="485" ht="12" customHeight="1"/>
    <row r="487" ht="12" customHeight="1"/>
    <row r="488" ht="12" customHeight="1"/>
    <row r="489" ht="12" customHeight="1"/>
    <row r="490" ht="173.25" customHeight="1"/>
    <row r="491" ht="24" customHeight="1"/>
    <row r="492" ht="12" customHeight="1"/>
    <row r="493" ht="21" customHeight="1"/>
    <row r="494" ht="15" customHeight="1"/>
    <row r="495" ht="23.25" customHeight="1"/>
    <row r="496" ht="36" customHeight="1"/>
    <row r="497" ht="12" customHeight="1"/>
    <row r="498" ht="12" customHeight="1" hidden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6" customHeight="1"/>
    <row r="506" ht="6" customHeight="1"/>
    <row r="507" ht="6" customHeight="1"/>
    <row r="508" ht="6" customHeight="1"/>
    <row r="509" s="11" customFormat="1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s="12" customFormat="1" ht="12" customHeight="1"/>
    <row r="518" s="12" customFormat="1" ht="12" customHeight="1"/>
    <row r="519" s="11" customFormat="1" ht="12" customHeight="1"/>
    <row r="520" s="11" customFormat="1" ht="12" customHeight="1"/>
    <row r="521" ht="12" customHeight="1"/>
    <row r="522" s="11" customFormat="1" ht="12" customHeight="1"/>
    <row r="523" s="11" customFormat="1" ht="12" customHeight="1"/>
    <row r="524" ht="12" customHeight="1"/>
    <row r="525" s="11" customFormat="1" ht="12" customHeight="1"/>
    <row r="526" s="15" customFormat="1" ht="12" customHeight="1"/>
    <row r="527" ht="12" customHeight="1"/>
    <row r="528" s="14" customFormat="1" ht="12" customHeight="1"/>
    <row r="529" s="14" customFormat="1" ht="12" customHeight="1"/>
    <row r="530" s="14" customFormat="1" ht="12" customHeight="1"/>
    <row r="531" s="15" customFormat="1" ht="12" customHeight="1"/>
    <row r="533" ht="12" customHeight="1"/>
    <row r="534" ht="12" customHeight="1"/>
    <row r="535" ht="12" customHeight="1"/>
    <row r="536" ht="225" customHeight="1"/>
    <row r="537" ht="24" customHeight="1"/>
    <row r="538" ht="12" customHeight="1"/>
    <row r="539" ht="21" customHeight="1"/>
    <row r="540" ht="15" customHeight="1"/>
    <row r="541" ht="23.25" customHeight="1"/>
    <row r="542" ht="36" customHeight="1"/>
    <row r="543" ht="12" customHeight="1"/>
    <row r="544" ht="12" customHeight="1" hidden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6" customHeight="1"/>
    <row r="552" ht="6" customHeight="1"/>
    <row r="553" ht="6" customHeight="1"/>
    <row r="554" ht="6" customHeight="1"/>
    <row r="555" s="11" customFormat="1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s="12" customFormat="1" ht="12" customHeight="1"/>
    <row r="563" s="12" customFormat="1" ht="12" customHeight="1"/>
    <row r="564" s="11" customFormat="1" ht="12" customHeight="1"/>
    <row r="565" s="11" customFormat="1" ht="12" customHeight="1"/>
    <row r="566" s="11" customFormat="1" ht="12" customHeight="1"/>
    <row r="567" ht="12" customHeight="1"/>
    <row r="568" s="15" customFormat="1" ht="12" customHeight="1"/>
    <row r="569" ht="12" customHeight="1"/>
    <row r="570" s="15" customFormat="1" ht="12" customHeight="1"/>
    <row r="571" s="15" customFormat="1" ht="12" customHeight="1"/>
    <row r="572" s="14" customFormat="1" ht="12" customHeight="1"/>
    <row r="573" s="15" customFormat="1" ht="12" customHeight="1"/>
    <row r="574" ht="12" customHeight="1"/>
    <row r="575" s="15" customFormat="1" ht="13.5" customHeight="1"/>
    <row r="576" s="15" customFormat="1" ht="12" customHeight="1"/>
    <row r="577" s="14" customFormat="1" ht="12" customHeight="1"/>
    <row r="578" s="14" customFormat="1" ht="12" customHeight="1"/>
    <row r="580" ht="12" customHeight="1"/>
    <row r="581" ht="12" customHeight="1"/>
    <row r="582" ht="12" customHeight="1"/>
    <row r="583" ht="210" customHeight="1"/>
    <row r="584" ht="24" customHeight="1"/>
    <row r="585" ht="12" customHeight="1"/>
    <row r="586" ht="21" customHeight="1"/>
    <row r="587" ht="15" customHeight="1"/>
    <row r="588" ht="23.25" customHeight="1"/>
    <row r="589" ht="36" customHeight="1"/>
    <row r="590" ht="12" customHeight="1"/>
    <row r="591" ht="12" customHeight="1" hidden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6" customHeight="1"/>
    <row r="599" ht="6" customHeight="1"/>
    <row r="600" ht="6" customHeight="1"/>
    <row r="601" ht="6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s="12" customFormat="1" ht="12" customHeight="1"/>
    <row r="609" s="12" customFormat="1" ht="12" customHeight="1"/>
    <row r="610" s="12" customFormat="1" ht="12" customHeight="1"/>
    <row r="611" s="11" customFormat="1" ht="12" customHeight="1"/>
    <row r="612" s="15" customFormat="1" ht="12" customHeight="1"/>
    <row r="613" s="15" customFormat="1" ht="12" customHeight="1"/>
    <row r="614" s="14" customFormat="1" ht="12" customHeight="1"/>
    <row r="616" ht="12" customHeight="1"/>
    <row r="617" ht="12" customHeight="1"/>
    <row r="618" ht="12" customHeight="1"/>
    <row r="619" ht="345.75" customHeight="1"/>
    <row r="620" ht="24" customHeight="1"/>
    <row r="621" ht="12" customHeight="1"/>
    <row r="622" ht="21" customHeight="1"/>
    <row r="623" ht="15" customHeight="1"/>
    <row r="624" ht="23.25" customHeight="1"/>
    <row r="625" ht="36" customHeight="1"/>
    <row r="626" ht="12" customHeight="1"/>
    <row r="627" ht="12" customHeight="1" hidden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6" customHeight="1"/>
    <row r="635" ht="6" customHeight="1"/>
    <row r="636" ht="6" customHeight="1"/>
    <row r="637" ht="6" customHeight="1"/>
    <row r="638" s="11" customFormat="1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s="12" customFormat="1" ht="12" customHeight="1"/>
    <row r="646" s="11" customFormat="1" ht="12" customHeight="1"/>
    <row r="647" ht="12" customHeight="1"/>
    <row r="648" s="15" customFormat="1" ht="12" customHeight="1"/>
    <row r="649" s="14" customFormat="1" ht="12" customHeight="1"/>
    <row r="650" s="15" customFormat="1" ht="12" customHeight="1"/>
    <row r="651" s="14" customFormat="1" ht="12" customHeight="1"/>
    <row r="652" s="15" customFormat="1" ht="12" customHeight="1"/>
    <row r="653" s="15" customFormat="1" ht="12" customHeight="1"/>
    <row r="655" ht="12" customHeight="1"/>
    <row r="656" ht="12" customHeight="1"/>
    <row r="657" ht="12" customHeight="1"/>
    <row r="658" ht="238.5" customHeight="1"/>
  </sheetData>
  <sheetProtection password="CCE3" sheet="1" objects="1" scenarios="1" selectLockedCells="1" selectUnlockedCells="1"/>
  <mergeCells count="42">
    <mergeCell ref="B12:D12"/>
    <mergeCell ref="B15:D16"/>
    <mergeCell ref="B37:D37"/>
    <mergeCell ref="B19:D19"/>
    <mergeCell ref="B20:D20"/>
    <mergeCell ref="H3:L3"/>
    <mergeCell ref="E15:E16"/>
    <mergeCell ref="B17:D18"/>
    <mergeCell ref="E17:E18"/>
    <mergeCell ref="B29:D29"/>
    <mergeCell ref="B31:D31"/>
    <mergeCell ref="B21:D21"/>
    <mergeCell ref="B2:D2"/>
    <mergeCell ref="A1:G1"/>
    <mergeCell ref="B3:D3"/>
    <mergeCell ref="B11:D11"/>
    <mergeCell ref="B9:D9"/>
    <mergeCell ref="B39:D39"/>
    <mergeCell ref="B26:D26"/>
    <mergeCell ref="B27:D27"/>
    <mergeCell ref="B30:D30"/>
    <mergeCell ref="B32:D32"/>
    <mergeCell ref="B24:D24"/>
    <mergeCell ref="B10:D10"/>
    <mergeCell ref="B34:D34"/>
    <mergeCell ref="B28:D28"/>
    <mergeCell ref="B14:D14"/>
    <mergeCell ref="B4:E4"/>
    <mergeCell ref="B5:D5"/>
    <mergeCell ref="B7:D7"/>
    <mergeCell ref="B8:D8"/>
    <mergeCell ref="B25:D25"/>
    <mergeCell ref="D42:E42"/>
    <mergeCell ref="B38:D38"/>
    <mergeCell ref="B36:D36"/>
    <mergeCell ref="B35:D35"/>
    <mergeCell ref="D41:E41"/>
    <mergeCell ref="B6:D6"/>
    <mergeCell ref="B13:D13"/>
    <mergeCell ref="B33:D33"/>
    <mergeCell ref="B22:D22"/>
    <mergeCell ref="B23:D23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J4" sqref="J4"/>
    </sheetView>
  </sheetViews>
  <sheetFormatPr defaultColWidth="9.140625" defaultRowHeight="15"/>
  <cols>
    <col min="1" max="3" width="9.140625" style="27" customWidth="1"/>
    <col min="4" max="4" width="22.7109375" style="27" customWidth="1"/>
    <col min="5" max="5" width="11.421875" style="27" bestFit="1" customWidth="1"/>
    <col min="6" max="16384" width="9.140625" style="27" customWidth="1"/>
  </cols>
  <sheetData>
    <row r="1" spans="2:5" s="24" customFormat="1" ht="37.5" customHeight="1">
      <c r="B1" s="59" t="s">
        <v>37</v>
      </c>
      <c r="C1" s="59"/>
      <c r="D1" s="59"/>
      <c r="E1" s="24">
        <v>2.05</v>
      </c>
    </row>
    <row r="2" spans="2:5" s="24" customFormat="1" ht="46.5" customHeight="1">
      <c r="B2" s="59" t="s">
        <v>32</v>
      </c>
      <c r="C2" s="59"/>
      <c r="D2" s="59"/>
      <c r="E2" s="24">
        <v>2.05</v>
      </c>
    </row>
    <row r="3" spans="2:5" s="24" customFormat="1" ht="12" customHeight="1">
      <c r="B3" s="59" t="s">
        <v>33</v>
      </c>
      <c r="C3" s="59"/>
      <c r="D3" s="59"/>
      <c r="E3" s="24">
        <v>2.05</v>
      </c>
    </row>
    <row r="4" spans="2:5" s="24" customFormat="1" ht="22.5" customHeight="1">
      <c r="B4" s="59" t="s">
        <v>35</v>
      </c>
      <c r="C4" s="59"/>
      <c r="D4" s="59"/>
      <c r="E4" s="25">
        <v>121.53</v>
      </c>
    </row>
    <row r="5" spans="2:5" s="24" customFormat="1" ht="12" customHeight="1">
      <c r="B5" s="59" t="s">
        <v>16</v>
      </c>
      <c r="C5" s="59"/>
      <c r="D5" s="59"/>
      <c r="E5" s="25">
        <v>0.76</v>
      </c>
    </row>
    <row r="6" spans="2:5" s="24" customFormat="1" ht="12" customHeight="1">
      <c r="B6" s="59" t="s">
        <v>18</v>
      </c>
      <c r="C6" s="59"/>
      <c r="D6" s="59"/>
      <c r="E6" s="25">
        <v>4.53</v>
      </c>
    </row>
    <row r="7" spans="2:5" s="24" customFormat="1" ht="12" customHeight="1">
      <c r="B7" s="59" t="s">
        <v>19</v>
      </c>
      <c r="C7" s="59"/>
      <c r="D7" s="59"/>
      <c r="E7" s="25">
        <v>286.7</v>
      </c>
    </row>
    <row r="8" spans="2:5" s="24" customFormat="1" ht="22.5" customHeight="1">
      <c r="B8" s="59" t="s">
        <v>38</v>
      </c>
      <c r="C8" s="59"/>
      <c r="D8" s="59"/>
      <c r="E8" s="25">
        <v>0.37</v>
      </c>
    </row>
    <row r="9" spans="2:5" s="24" customFormat="1" ht="12" customHeight="1">
      <c r="B9" s="59" t="s">
        <v>17</v>
      </c>
      <c r="C9" s="59"/>
      <c r="D9" s="59"/>
      <c r="E9" s="25">
        <v>0.54</v>
      </c>
    </row>
    <row r="10" spans="2:5" s="24" customFormat="1" ht="12" customHeight="1">
      <c r="B10" s="59"/>
      <c r="C10" s="59"/>
      <c r="D10" s="59"/>
      <c r="E10" s="25"/>
    </row>
    <row r="11" spans="2:5" s="24" customFormat="1" ht="12" customHeight="1">
      <c r="B11" s="59"/>
      <c r="C11" s="59"/>
      <c r="D11" s="59"/>
      <c r="E11" s="25"/>
    </row>
    <row r="12" ht="15">
      <c r="B12" s="26" t="s">
        <v>51</v>
      </c>
    </row>
    <row r="13" spans="2:5" s="24" customFormat="1" ht="12" customHeight="1">
      <c r="B13" s="59" t="s">
        <v>6</v>
      </c>
      <c r="C13" s="59"/>
      <c r="D13" s="59"/>
      <c r="E13" s="28">
        <f>80.14</f>
        <v>80.14</v>
      </c>
    </row>
    <row r="14" spans="2:5" s="24" customFormat="1" ht="12" customHeight="1">
      <c r="B14" s="59" t="s">
        <v>52</v>
      </c>
      <c r="C14" s="59"/>
      <c r="D14" s="59"/>
      <c r="E14" s="28">
        <f>1271+428.51</f>
        <v>1699.51</v>
      </c>
    </row>
    <row r="15" spans="2:5" s="24" customFormat="1" ht="12" customHeight="1">
      <c r="B15" s="59" t="s">
        <v>47</v>
      </c>
      <c r="C15" s="59"/>
      <c r="D15" s="59"/>
      <c r="E15" s="25">
        <v>141.22</v>
      </c>
    </row>
    <row r="16" spans="2:5" s="24" customFormat="1" ht="12" customHeight="1">
      <c r="B16" s="59" t="s">
        <v>48</v>
      </c>
      <c r="C16" s="59"/>
      <c r="D16" s="59"/>
      <c r="E16" s="25">
        <v>160.58</v>
      </c>
    </row>
    <row r="17" spans="2:5" s="24" customFormat="1" ht="12" customHeight="1">
      <c r="B17" s="59" t="s">
        <v>49</v>
      </c>
      <c r="C17" s="59"/>
      <c r="D17" s="59"/>
      <c r="E17" s="25">
        <v>50</v>
      </c>
    </row>
    <row r="18" spans="2:5" s="24" customFormat="1" ht="12" customHeight="1">
      <c r="B18" s="59" t="s">
        <v>50</v>
      </c>
      <c r="C18" s="59"/>
      <c r="D18" s="59"/>
      <c r="E18" s="25">
        <v>558.75</v>
      </c>
    </row>
    <row r="19" spans="2:5" s="24" customFormat="1" ht="12" customHeight="1">
      <c r="B19" s="59" t="s">
        <v>11</v>
      </c>
      <c r="C19" s="59"/>
      <c r="D19" s="59"/>
      <c r="E19" s="25">
        <v>112</v>
      </c>
    </row>
    <row r="20" spans="2:5" s="24" customFormat="1" ht="12" customHeight="1">
      <c r="B20" s="59" t="s">
        <v>11</v>
      </c>
      <c r="C20" s="59"/>
      <c r="D20" s="59"/>
      <c r="E20" s="25">
        <v>112</v>
      </c>
    </row>
    <row r="21" spans="2:5" s="24" customFormat="1" ht="12" customHeight="1">
      <c r="B21" s="59" t="s">
        <v>63</v>
      </c>
      <c r="C21" s="59"/>
      <c r="D21" s="59"/>
      <c r="E21" s="25">
        <v>731.09</v>
      </c>
    </row>
    <row r="22" spans="2:5" s="24" customFormat="1" ht="36" customHeight="1">
      <c r="B22" s="59" t="s">
        <v>64</v>
      </c>
      <c r="C22" s="59"/>
      <c r="D22" s="59"/>
      <c r="E22" s="25">
        <v>542.01</v>
      </c>
    </row>
    <row r="23" spans="2:5" s="24" customFormat="1" ht="12" customHeight="1">
      <c r="B23" s="59" t="s">
        <v>25</v>
      </c>
      <c r="C23" s="59"/>
      <c r="D23" s="59"/>
      <c r="E23" s="25">
        <v>3820</v>
      </c>
    </row>
    <row r="24" spans="2:5" s="24" customFormat="1" ht="12" customHeight="1">
      <c r="B24" s="59" t="s">
        <v>65</v>
      </c>
      <c r="C24" s="59"/>
      <c r="D24" s="59"/>
      <c r="E24" s="25">
        <v>556.16</v>
      </c>
    </row>
    <row r="25" spans="2:5" s="24" customFormat="1" ht="12" customHeight="1">
      <c r="B25" s="59" t="s">
        <v>74</v>
      </c>
      <c r="C25" s="59"/>
      <c r="D25" s="59"/>
      <c r="E25" s="25">
        <v>580.1</v>
      </c>
    </row>
    <row r="26" spans="2:5" s="24" customFormat="1" ht="12" customHeight="1">
      <c r="B26" s="29"/>
      <c r="C26" s="29"/>
      <c r="D26" s="29"/>
      <c r="E26" s="25"/>
    </row>
    <row r="27" spans="2:5" s="24" customFormat="1" ht="25.5" customHeight="1">
      <c r="B27" s="59" t="s">
        <v>27</v>
      </c>
      <c r="C27" s="59"/>
      <c r="D27" s="59"/>
      <c r="E27" s="25">
        <v>577.18</v>
      </c>
    </row>
    <row r="28" spans="2:5" s="24" customFormat="1" ht="24.75" customHeight="1">
      <c r="B28" s="59" t="s">
        <v>14</v>
      </c>
      <c r="C28" s="59"/>
      <c r="D28" s="59"/>
      <c r="E28" s="25">
        <v>629.02</v>
      </c>
    </row>
    <row r="29" spans="2:5" s="24" customFormat="1" ht="24.75" customHeight="1">
      <c r="B29" s="59" t="s">
        <v>5</v>
      </c>
      <c r="C29" s="59"/>
      <c r="D29" s="59"/>
      <c r="E29" s="25">
        <v>728.7</v>
      </c>
    </row>
    <row r="30" spans="2:5" s="24" customFormat="1" ht="24.75" customHeight="1">
      <c r="B30" s="59" t="s">
        <v>53</v>
      </c>
      <c r="C30" s="59"/>
      <c r="D30" s="59"/>
      <c r="E30" s="25">
        <v>783.57</v>
      </c>
    </row>
    <row r="31" spans="2:5" s="24" customFormat="1" ht="24.75" customHeight="1">
      <c r="B31" s="59" t="s">
        <v>20</v>
      </c>
      <c r="C31" s="59"/>
      <c r="D31" s="59"/>
      <c r="E31" s="25">
        <v>907.6</v>
      </c>
    </row>
    <row r="32" spans="2:5" s="24" customFormat="1" ht="24.75" customHeight="1">
      <c r="B32" s="59" t="s">
        <v>24</v>
      </c>
      <c r="C32" s="59"/>
      <c r="D32" s="59"/>
      <c r="E32" s="25">
        <v>1098.59</v>
      </c>
    </row>
    <row r="33" spans="2:5" s="24" customFormat="1" ht="24.75" customHeight="1">
      <c r="B33" s="59" t="s">
        <v>28</v>
      </c>
      <c r="C33" s="59"/>
      <c r="D33" s="59"/>
      <c r="E33" s="25">
        <v>1917.18</v>
      </c>
    </row>
    <row r="34" spans="2:5" s="24" customFormat="1" ht="24.75" customHeight="1">
      <c r="B34" s="59" t="s">
        <v>54</v>
      </c>
      <c r="C34" s="59"/>
      <c r="D34" s="59"/>
      <c r="E34" s="25">
        <f>E33</f>
        <v>1917.18</v>
      </c>
    </row>
    <row r="35" spans="2:5" s="24" customFormat="1" ht="12" customHeight="1">
      <c r="B35" s="59"/>
      <c r="C35" s="59"/>
      <c r="D35" s="59"/>
      <c r="E35" s="25"/>
    </row>
    <row r="36" spans="2:5" s="24" customFormat="1" ht="12" customHeight="1">
      <c r="B36" s="59"/>
      <c r="C36" s="59"/>
      <c r="D36" s="59"/>
      <c r="E36" s="25"/>
    </row>
    <row r="37" spans="2:5" s="24" customFormat="1" ht="42" customHeight="1">
      <c r="B37" s="59" t="s">
        <v>15</v>
      </c>
      <c r="C37" s="59"/>
      <c r="D37" s="59"/>
      <c r="E37" s="25">
        <v>1285.22</v>
      </c>
    </row>
    <row r="38" spans="2:5" s="24" customFormat="1" ht="24.75" customHeight="1">
      <c r="B38" s="59" t="s">
        <v>7</v>
      </c>
      <c r="C38" s="59"/>
      <c r="D38" s="59"/>
      <c r="E38" s="25">
        <v>223.42</v>
      </c>
    </row>
    <row r="39" spans="2:5" s="24" customFormat="1" ht="24.75" customHeight="1">
      <c r="B39" s="30"/>
      <c r="C39" s="30"/>
      <c r="D39" s="30"/>
      <c r="E39" s="25"/>
    </row>
    <row r="40" spans="2:5" s="24" customFormat="1" ht="22.5" customHeight="1">
      <c r="B40" s="59" t="s">
        <v>3</v>
      </c>
      <c r="C40" s="59"/>
      <c r="D40" s="59"/>
      <c r="E40" s="25">
        <v>482.38</v>
      </c>
    </row>
    <row r="41" spans="2:5" s="24" customFormat="1" ht="22.5" customHeight="1">
      <c r="B41" s="30"/>
      <c r="C41" s="30"/>
      <c r="D41" s="30"/>
      <c r="E41" s="25"/>
    </row>
    <row r="42" spans="2:5" s="24" customFormat="1" ht="37.5" customHeight="1">
      <c r="B42" s="59" t="s">
        <v>26</v>
      </c>
      <c r="C42" s="59"/>
      <c r="D42" s="59"/>
      <c r="E42" s="25">
        <v>1541.75</v>
      </c>
    </row>
    <row r="43" spans="2:5" s="24" customFormat="1" ht="37.5" customHeight="1">
      <c r="B43" s="59" t="s">
        <v>2</v>
      </c>
      <c r="C43" s="59"/>
      <c r="D43" s="59"/>
      <c r="E43" s="25">
        <v>1730.92</v>
      </c>
    </row>
    <row r="44" spans="2:5" s="24" customFormat="1" ht="37.5" customHeight="1">
      <c r="B44" s="59" t="s">
        <v>23</v>
      </c>
      <c r="C44" s="59"/>
      <c r="D44" s="59"/>
      <c r="E44" s="25">
        <v>2554.33</v>
      </c>
    </row>
    <row r="45" spans="2:5" s="24" customFormat="1" ht="37.5" customHeight="1">
      <c r="B45" s="59" t="s">
        <v>56</v>
      </c>
      <c r="C45" s="59"/>
      <c r="D45" s="59"/>
      <c r="E45" s="25">
        <v>2623.43</v>
      </c>
    </row>
    <row r="46" spans="2:5" s="24" customFormat="1" ht="37.5" customHeight="1">
      <c r="B46" s="59" t="s">
        <v>55</v>
      </c>
      <c r="C46" s="59"/>
      <c r="D46" s="59"/>
      <c r="E46" s="25">
        <v>2719.26</v>
      </c>
    </row>
    <row r="47" spans="2:5" s="24" customFormat="1" ht="14.25" customHeight="1">
      <c r="B47" s="59" t="s">
        <v>57</v>
      </c>
      <c r="C47" s="59"/>
      <c r="D47" s="59"/>
      <c r="E47" s="25">
        <v>2096.57</v>
      </c>
    </row>
    <row r="48" spans="2:5" s="24" customFormat="1" ht="15">
      <c r="B48" s="59" t="s">
        <v>58</v>
      </c>
      <c r="C48" s="59"/>
      <c r="D48" s="59"/>
      <c r="E48" s="25">
        <f>E54*2</f>
        <v>1441.68</v>
      </c>
    </row>
    <row r="49" spans="2:5" s="24" customFormat="1" ht="15">
      <c r="B49" s="59" t="s">
        <v>59</v>
      </c>
      <c r="C49" s="59"/>
      <c r="D49" s="59"/>
      <c r="E49" s="25">
        <f>E54+E55</f>
        <v>1613.3200000000002</v>
      </c>
    </row>
    <row r="50" spans="2:5" s="24" customFormat="1" ht="14.25" customHeight="1">
      <c r="B50" s="59" t="s">
        <v>30</v>
      </c>
      <c r="C50" s="59"/>
      <c r="D50" s="59"/>
      <c r="E50" s="25">
        <f>E54+E56</f>
        <v>1719.76</v>
      </c>
    </row>
    <row r="51" spans="2:5" s="24" customFormat="1" ht="14.25" customHeight="1">
      <c r="B51" s="59" t="s">
        <v>44</v>
      </c>
      <c r="C51" s="59"/>
      <c r="D51" s="59"/>
      <c r="E51" s="25">
        <f>E54+E57</f>
        <v>1761.5619003228362</v>
      </c>
    </row>
    <row r="52" spans="2:5" s="24" customFormat="1" ht="14.25" customHeight="1">
      <c r="B52" s="59" t="s">
        <v>75</v>
      </c>
      <c r="C52" s="59"/>
      <c r="D52" s="59"/>
      <c r="E52" s="25">
        <v>2540</v>
      </c>
    </row>
    <row r="53" spans="2:5" s="24" customFormat="1" ht="12" customHeight="1">
      <c r="B53" s="59"/>
      <c r="C53" s="59"/>
      <c r="D53" s="59"/>
      <c r="E53" s="25"/>
    </row>
    <row r="54" spans="2:5" s="24" customFormat="1" ht="15">
      <c r="B54" s="59" t="s">
        <v>66</v>
      </c>
      <c r="C54" s="59"/>
      <c r="D54" s="59"/>
      <c r="E54" s="25">
        <v>720.84</v>
      </c>
    </row>
    <row r="55" spans="2:5" s="24" customFormat="1" ht="15" customHeight="1">
      <c r="B55" s="59" t="s">
        <v>67</v>
      </c>
      <c r="C55" s="59"/>
      <c r="D55" s="59"/>
      <c r="E55" s="25">
        <v>892.48</v>
      </c>
    </row>
    <row r="56" spans="2:5" s="24" customFormat="1" ht="14.25" customHeight="1">
      <c r="B56" s="59" t="s">
        <v>68</v>
      </c>
      <c r="C56" s="59"/>
      <c r="D56" s="59"/>
      <c r="E56" s="25">
        <v>998.92</v>
      </c>
    </row>
    <row r="57" spans="2:5" s="24" customFormat="1" ht="14.25" customHeight="1">
      <c r="B57" s="59" t="s">
        <v>69</v>
      </c>
      <c r="C57" s="59"/>
      <c r="D57" s="59"/>
      <c r="E57" s="31">
        <f>'[1]2017 год'!$J$166</f>
        <v>1040.7219003228363</v>
      </c>
    </row>
    <row r="58" spans="2:6" s="24" customFormat="1" ht="15" customHeight="1">
      <c r="B58" s="59" t="s">
        <v>70</v>
      </c>
      <c r="C58" s="59"/>
      <c r="D58" s="59"/>
      <c r="E58" s="31">
        <f>'[1]2017 год'!$J$177</f>
        <v>1423.8940268246333</v>
      </c>
      <c r="F58" s="32"/>
    </row>
    <row r="59" spans="2:5" s="24" customFormat="1" ht="15" customHeight="1">
      <c r="B59" s="59"/>
      <c r="C59" s="59"/>
      <c r="D59" s="59"/>
      <c r="E59" s="31"/>
    </row>
    <row r="60" spans="2:6" s="24" customFormat="1" ht="15" customHeight="1">
      <c r="B60" s="59" t="s">
        <v>72</v>
      </c>
      <c r="C60" s="59"/>
      <c r="D60" s="59"/>
      <c r="E60" s="31">
        <f>'[1]2017 год'!$J$189</f>
        <v>7669.393914751781</v>
      </c>
      <c r="F60" s="32"/>
    </row>
    <row r="61" spans="2:5" s="24" customFormat="1" ht="15" customHeight="1">
      <c r="B61" s="59" t="s">
        <v>73</v>
      </c>
      <c r="C61" s="59"/>
      <c r="D61" s="59"/>
      <c r="E61" s="31">
        <f>'[1]2017 год'!$J$201</f>
        <v>11278.410667718827</v>
      </c>
    </row>
    <row r="62" spans="2:5" s="24" customFormat="1" ht="14.25" customHeight="1">
      <c r="B62" s="30"/>
      <c r="C62" s="30"/>
      <c r="D62" s="30"/>
      <c r="E62" s="25"/>
    </row>
    <row r="63" spans="2:5" s="24" customFormat="1" ht="12" customHeight="1">
      <c r="B63" s="59" t="s">
        <v>60</v>
      </c>
      <c r="C63" s="59"/>
      <c r="D63" s="59"/>
      <c r="E63" s="25">
        <v>68.68</v>
      </c>
    </row>
    <row r="64" spans="2:5" s="24" customFormat="1" ht="12" customHeight="1">
      <c r="B64" s="59"/>
      <c r="C64" s="59"/>
      <c r="D64" s="59"/>
      <c r="E64" s="25"/>
    </row>
    <row r="65" spans="2:5" s="24" customFormat="1" ht="22.5" customHeight="1">
      <c r="B65" s="59" t="s">
        <v>13</v>
      </c>
      <c r="C65" s="59"/>
      <c r="D65" s="59"/>
      <c r="E65" s="25">
        <v>565.23</v>
      </c>
    </row>
    <row r="66" spans="2:5" s="24" customFormat="1" ht="23.25" customHeight="1">
      <c r="B66" s="59" t="s">
        <v>12</v>
      </c>
      <c r="C66" s="59"/>
      <c r="D66" s="59"/>
      <c r="E66" s="25">
        <v>283.85</v>
      </c>
    </row>
    <row r="67" spans="2:5" s="24" customFormat="1" ht="40.5" customHeight="1">
      <c r="B67" s="59" t="s">
        <v>61</v>
      </c>
      <c r="C67" s="59"/>
      <c r="D67" s="59"/>
      <c r="E67" s="25">
        <v>1396.29</v>
      </c>
    </row>
    <row r="68" spans="2:5" s="24" customFormat="1" ht="27" customHeight="1">
      <c r="B68" s="59" t="s">
        <v>62</v>
      </c>
      <c r="C68" s="59"/>
      <c r="D68" s="59"/>
      <c r="E68" s="25">
        <v>517.87</v>
      </c>
    </row>
  </sheetData>
  <sheetProtection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2019-10-29T04:58:38Z</dcterms:modified>
  <cp:category/>
  <cp:version/>
  <cp:contentType/>
  <cp:contentStatus/>
</cp:coreProperties>
</file>