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01" activeTab="0"/>
  </bookViews>
  <sheets>
    <sheet name="Лист 1" sheetId="1" r:id="rId1"/>
    <sheet name="цены" sheetId="2" state="hidden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<sst xmlns="http://schemas.openxmlformats.org/spreadsheetml/2006/main" count="111" uniqueCount="94">
  <si>
    <t>Сгруппированный по операциям</t>
  </si>
  <si>
    <t>Список операций</t>
  </si>
  <si>
    <t>Врезка в действующие внутренние сети трубопроводов отопления и водоснабжения диаметром: 20 мм</t>
  </si>
  <si>
    <t>Временная заделка свищей и трещин на внутренних трубопроводах и стояках</t>
  </si>
  <si>
    <t>Осмотр водопровода, канализации и горячего водоснабжения в квартирах</t>
  </si>
  <si>
    <t>Смена внутренних трубопроводов из стальных труб диаметром: до 25 мм</t>
  </si>
  <si>
    <t>Смена ламп накаливания</t>
  </si>
  <si>
    <t>Устранение засоров внутренних канализационных трубопроводах</t>
  </si>
  <si>
    <t>Оплачено по дому:</t>
  </si>
  <si>
    <t>Очистка кровли от снега и скалывание сосулек</t>
  </si>
  <si>
    <t>Присоединение к зажимам жил проводов или кабелей сечением: до 2,5 мм2</t>
  </si>
  <si>
    <t>Ремонт отдельных мест из асбестоцементных листов</t>
  </si>
  <si>
    <t>Ремонт кровли (мелкие покрытия из оцинкованной стали парапеты, сандрики и т.д)</t>
  </si>
  <si>
    <t>Смена внутренних трубопроводов из стальных труб диаметром: до 20 мм</t>
  </si>
  <si>
    <t>Смена трубопроводов канализации из полиэтиленовых труб высокой плотности диаметром 100 мм</t>
  </si>
  <si>
    <t>Вывоз крупногабаритного мусора</t>
  </si>
  <si>
    <t>Затраты на аварийное обслуживание</t>
  </si>
  <si>
    <t>Затраты по управлению многоквартирным домом</t>
  </si>
  <si>
    <t>Ликвидация воздушных пробок в стояке</t>
  </si>
  <si>
    <t>Смена внутренних трубопроводов из стальных труб диаметром: до 40 мм</t>
  </si>
  <si>
    <t>Уборка лестничных клеток</t>
  </si>
  <si>
    <t>Уборка придомовой территории механизированным способом</t>
  </si>
  <si>
    <t>Врезка в действующие внутренние сети трубопроводов отопления и водоснабжения диаметром: 25 мм</t>
  </si>
  <si>
    <t>Смена внутренних трубопроводов из стальных труб диаметром: до 50 мм</t>
  </si>
  <si>
    <t>Замена рубильника</t>
  </si>
  <si>
    <t>Врезка в действующие внутренние сети трубопроводов отопления и водоснабжения диаметром: 15 мм</t>
  </si>
  <si>
    <t>Смена внутренних трубопроводов из стальных труб диаметром: до 15 мм</t>
  </si>
  <si>
    <t>Смена внутренних трубопроводов из стальных труб диаметром: до 80 мм</t>
  </si>
  <si>
    <t>Монтаж прожектора светодиодного</t>
  </si>
  <si>
    <t>Смена сборки диаметром 25 мм</t>
  </si>
  <si>
    <t>Осмотр инженерного оборудования в подвале</t>
  </si>
  <si>
    <t>квартир</t>
  </si>
  <si>
    <t>общ</t>
  </si>
  <si>
    <t xml:space="preserve">подвал </t>
  </si>
  <si>
    <t>черд</t>
  </si>
  <si>
    <t>стояков</t>
  </si>
  <si>
    <t>Проведение технических осмотров, проведение ППР и устранение незначительных неисправностей электротехнических устройств в домах с закрытой проводкой. Многоквартирные дома от 2-х до 5 этажей со сроком эксплуатации свыше 31 года</t>
  </si>
  <si>
    <t>Проверка наличия тяги в дымовентиляционных каналах</t>
  </si>
  <si>
    <t>Осмотр устройства системы центрального отопления в чердачных и подвальных помещениях</t>
  </si>
  <si>
    <t>Осмотр кровли, подъездных дверных и оконных проемов, внутренней и наружной штукатурки и облицовки стен</t>
  </si>
  <si>
    <t>Уборка придомовой территории</t>
  </si>
  <si>
    <t xml:space="preserve">Адрес дома: ШОРНИКОВА, 3а </t>
  </si>
  <si>
    <t>Осмотр инженерного оборудования, отопления, водопровода, канализации и горячего водоснабжения в подвале</t>
  </si>
  <si>
    <t>Поверка общедомовых приборов учета ТУ</t>
  </si>
  <si>
    <t>Содержание общедомовых приборов учета ТУ</t>
  </si>
  <si>
    <t>Снятие показаний с прибора учета воды ИПУ</t>
  </si>
  <si>
    <t>Снятие показаний с прибора учета электроэнергии ИПУ</t>
  </si>
  <si>
    <t>Осмотр внутриквартийных устройств центрального отопления в квартирах</t>
  </si>
  <si>
    <t>Осмотр линий электрических сетей, арматуры и электрооборудования в квартирах</t>
  </si>
  <si>
    <t>подвал</t>
  </si>
  <si>
    <t>Смена сборки диаметром 32 мм</t>
  </si>
  <si>
    <t>Отчет о работах, выполненных за период с Января 2018 г. по Декабрь 2018 г.</t>
  </si>
  <si>
    <t>Смена: выключателей</t>
  </si>
  <si>
    <t>Провод по установленным стальным конструкциям и панелям, сечение: до 16 мм2</t>
  </si>
  <si>
    <t>Смена патронов</t>
  </si>
  <si>
    <t>Смена автоматов</t>
  </si>
  <si>
    <t>электрика</t>
  </si>
  <si>
    <t>Смена ламп ДРЛ (с автовышкой)</t>
  </si>
  <si>
    <t>Смена внутренних трубопроводов из стальных труб диаметром: до 32 мм</t>
  </si>
  <si>
    <t>Смена внутренних трубопроводов из стальных труб диаметром: до 100 мм</t>
  </si>
  <si>
    <t>Врезка в действующие внутренние сети трубопроводов отопления и водоснабжения диаметром: 40 мм</t>
  </si>
  <si>
    <t>Врезка в действующие внутренние сети трубопроводов отопления и водоснабжения диаметром: 32 мм</t>
  </si>
  <si>
    <t>Врезка под термокарман</t>
  </si>
  <si>
    <t>Смена сборки диаметром 15 мм</t>
  </si>
  <si>
    <t>Смена сборки диаметром 20 мм</t>
  </si>
  <si>
    <t>Осмотр</t>
  </si>
  <si>
    <t xml:space="preserve">Смена трубопроводов канализации из полиэтиленовых труб диаметром: 110 мм                    </t>
  </si>
  <si>
    <t>Поверка манометров (демонтаж/монтаж/поверка)</t>
  </si>
  <si>
    <t>Замена датчика движения</t>
  </si>
  <si>
    <t>Автомат одно-, двух-, трехполюсный, устанавливаемый на конструкции: на стене или колонне, на ток до 100 А</t>
  </si>
  <si>
    <t>Замена плавких вставок</t>
  </si>
  <si>
    <t>Смена вентилей диаметром 15 мм</t>
  </si>
  <si>
    <t>Смена вентилей диаметром 20 мм</t>
  </si>
  <si>
    <t>Смена вентилей диаметром 25 мм</t>
  </si>
  <si>
    <t>Смена вентилей диаметром 32мм</t>
  </si>
  <si>
    <t>Смена вентилей диаметром 40 мм</t>
  </si>
  <si>
    <t>Смена задвижки диаметром 50 мм</t>
  </si>
  <si>
    <t>Смена задвижки диаметром 80 мм</t>
  </si>
  <si>
    <t>Смена светильников</t>
  </si>
  <si>
    <t>Начислено по дому:</t>
  </si>
  <si>
    <t>Установка фильтра диаметром 50мм</t>
  </si>
  <si>
    <t>Замена отметов</t>
  </si>
  <si>
    <t>Смена покрытия кровли средней сложности из листовой стали: без настенных желобов и свесов</t>
  </si>
  <si>
    <t>Валка деревьев</t>
  </si>
  <si>
    <t>Ремонт подъездных козырьков</t>
  </si>
  <si>
    <t xml:space="preserve">Ремонт лавочек </t>
  </si>
  <si>
    <t>Изготовление песочницы</t>
  </si>
  <si>
    <t>Ремонт водостоков</t>
  </si>
  <si>
    <t>Итого затрачено по дому (+18% НДС)</t>
  </si>
  <si>
    <t>Сумма</t>
  </si>
  <si>
    <t>Количество</t>
  </si>
  <si>
    <t xml:space="preserve">общая площадь </t>
  </si>
  <si>
    <t>чердак</t>
  </si>
  <si>
    <t>стояки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</si>
</sst>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_р_."/>
    <numFmt numFmtId="174" formatCode="#\ ##0.00"/>
    <numFmt numFmtId="175" formatCode="0.00000"/>
    <numFmt numFmtId="176" formatCode="0.0000"/>
    <numFmt numFmtId="177" formatCode="0.000"/>
    <numFmt numFmtId="178" formatCode="#,##0.00\ &quot;₽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 horizontal="center" vertical="center"/>
      <protection/>
    </xf>
    <xf numFmtId="0" fontId="28" fillId="0" borderId="0">
      <alignment horizontal="center" vertical="center"/>
      <protection/>
    </xf>
    <xf numFmtId="0" fontId="29" fillId="0" borderId="0">
      <alignment horizontal="righ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9" fillId="20" borderId="0">
      <alignment horizontal="left" vertical="center"/>
      <protection/>
    </xf>
    <xf numFmtId="0" fontId="28" fillId="21" borderId="0">
      <alignment horizontal="center" vertical="center"/>
      <protection/>
    </xf>
    <xf numFmtId="0" fontId="29" fillId="0" borderId="0">
      <alignment horizontal="right" vertical="center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30" borderId="7" applyNumberFormat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4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8" fillId="0" borderId="0" xfId="46" applyAlignment="1" quotePrefix="1">
      <alignment horizontal="right" vertical="top" wrapText="1"/>
      <protection/>
    </xf>
    <xf numFmtId="0" fontId="28" fillId="0" borderId="10" xfId="34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48" fillId="0" borderId="11" xfId="0" applyFont="1" applyBorder="1" applyAlignment="1">
      <alignment wrapText="1"/>
    </xf>
    <xf numFmtId="0" fontId="48" fillId="0" borderId="11" xfId="0" applyFont="1" applyBorder="1" applyAlignment="1">
      <alignment horizontal="center" wrapText="1"/>
    </xf>
    <xf numFmtId="0" fontId="49" fillId="35" borderId="11" xfId="0" applyFont="1" applyFill="1" applyBorder="1" applyAlignment="1">
      <alignment wrapText="1"/>
    </xf>
    <xf numFmtId="0" fontId="49" fillId="35" borderId="11" xfId="0" applyFont="1" applyFill="1" applyBorder="1" applyAlignment="1">
      <alignment horizontal="center" wrapText="1"/>
    </xf>
    <xf numFmtId="2" fontId="0" fillId="0" borderId="0" xfId="0" applyNumberFormat="1" applyAlignment="1">
      <alignment wrapText="1"/>
    </xf>
    <xf numFmtId="2" fontId="0" fillId="0" borderId="12" xfId="0" applyNumberFormat="1" applyBorder="1" applyAlignment="1">
      <alignment wrapText="1"/>
    </xf>
    <xf numFmtId="2" fontId="29" fillId="0" borderId="13" xfId="42" applyNumberFormat="1" applyBorder="1" applyAlignment="1" quotePrefix="1">
      <alignment horizontal="right" vertical="center" wrapText="1"/>
      <protection/>
    </xf>
    <xf numFmtId="0" fontId="29" fillId="0" borderId="0" xfId="43" applyBorder="1" applyAlignment="1" quotePrefix="1">
      <alignment horizontal="left" vertical="top" wrapText="1"/>
      <protection/>
    </xf>
    <xf numFmtId="2" fontId="28" fillId="0" borderId="12" xfId="39" applyNumberFormat="1" applyBorder="1" applyAlignment="1" quotePrefix="1">
      <alignment vertical="top" wrapText="1"/>
      <protection/>
    </xf>
    <xf numFmtId="2" fontId="50" fillId="0" borderId="0" xfId="42" applyNumberFormat="1" applyFont="1" applyBorder="1" applyAlignment="1" quotePrefix="1">
      <alignment horizontal="right" vertical="center" wrapText="1"/>
      <protection/>
    </xf>
    <xf numFmtId="0" fontId="38" fillId="0" borderId="0" xfId="0" applyFont="1" applyAlignment="1">
      <alignment wrapText="1"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0" fontId="28" fillId="0" borderId="0" xfId="46" applyAlignment="1" quotePrefix="1">
      <alignment horizontal="right" vertical="top" wrapText="1"/>
      <protection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2" fontId="29" fillId="0" borderId="13" xfId="42" applyNumberFormat="1" applyBorder="1" applyAlignment="1" quotePrefix="1">
      <alignment horizontal="right" vertical="center" wrapText="1"/>
      <protection/>
    </xf>
    <xf numFmtId="0" fontId="29" fillId="0" borderId="13" xfId="42" applyNumberFormat="1" applyBorder="1" applyAlignment="1" quotePrefix="1">
      <alignment horizontal="right" vertical="center" wrapText="1"/>
      <protection/>
    </xf>
    <xf numFmtId="0" fontId="29" fillId="35" borderId="13" xfId="42" applyNumberFormat="1" applyFill="1" applyBorder="1" applyAlignment="1" quotePrefix="1">
      <alignment horizontal="right" vertical="center" wrapText="1"/>
      <protection/>
    </xf>
    <xf numFmtId="0" fontId="28" fillId="21" borderId="13" xfId="41" applyBorder="1" applyAlignment="1" quotePrefix="1">
      <alignment horizontal="center" vertical="center" wrapText="1"/>
      <protection/>
    </xf>
    <xf numFmtId="0" fontId="0" fillId="0" borderId="13" xfId="0" applyFill="1" applyBorder="1" applyAlignment="1">
      <alignment horizontal="center" wrapText="1"/>
    </xf>
    <xf numFmtId="0" fontId="26" fillId="0" borderId="0" xfId="0" applyFont="1" applyBorder="1" applyAlignment="1">
      <alignment wrapText="1"/>
    </xf>
    <xf numFmtId="0" fontId="50" fillId="0" borderId="0" xfId="42" applyNumberFormat="1" applyFont="1" applyBorder="1" applyAlignment="1" quotePrefix="1">
      <alignment horizontal="right" vertical="center" wrapText="1"/>
      <protection/>
    </xf>
    <xf numFmtId="0" fontId="39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50" fillId="35" borderId="0" xfId="42" applyNumberFormat="1" applyFont="1" applyFill="1" applyBorder="1" applyAlignment="1" quotePrefix="1">
      <alignment horizontal="right" vertical="center" wrapText="1"/>
      <protection/>
    </xf>
    <xf numFmtId="0" fontId="50" fillId="0" borderId="0" xfId="43" applyFont="1" applyBorder="1" applyAlignment="1" quotePrefix="1">
      <alignment horizontal="center" vertical="top" wrapText="1"/>
      <protection/>
    </xf>
    <xf numFmtId="0" fontId="50" fillId="0" borderId="0" xfId="43" applyFont="1" applyBorder="1" applyAlignment="1" quotePrefix="1">
      <alignment horizontal="left" vertical="top" wrapText="1"/>
      <protection/>
    </xf>
    <xf numFmtId="2" fontId="26" fillId="0" borderId="0" xfId="0" applyNumberFormat="1" applyFont="1" applyBorder="1" applyAlignment="1">
      <alignment wrapText="1"/>
    </xf>
    <xf numFmtId="0" fontId="27" fillId="0" borderId="0" xfId="33" applyAlignment="1" quotePrefix="1">
      <alignment horizontal="center" vertical="center" wrapText="1"/>
      <protection/>
    </xf>
    <xf numFmtId="0" fontId="29" fillId="0" borderId="13" xfId="43" applyBorder="1" applyAlignment="1" quotePrefix="1">
      <alignment horizontal="left" vertical="top" wrapText="1"/>
      <protection/>
    </xf>
    <xf numFmtId="0" fontId="29" fillId="35" borderId="13" xfId="43" applyFill="1" applyBorder="1" applyAlignment="1" quotePrefix="1">
      <alignment horizontal="left" vertical="top" wrapText="1"/>
      <protection/>
    </xf>
    <xf numFmtId="0" fontId="0" fillId="35" borderId="13" xfId="0" applyFill="1" applyBorder="1" applyAlignment="1">
      <alignment wrapText="1"/>
    </xf>
    <xf numFmtId="0" fontId="29" fillId="0" borderId="14" xfId="43" applyBorder="1" applyAlignment="1" quotePrefix="1">
      <alignment horizontal="left" vertical="top" wrapText="1"/>
      <protection/>
    </xf>
    <xf numFmtId="0" fontId="29" fillId="0" borderId="15" xfId="43" applyBorder="1" applyAlignment="1" quotePrefix="1">
      <alignment horizontal="left" vertical="top" wrapText="1"/>
      <protection/>
    </xf>
    <xf numFmtId="2" fontId="29" fillId="0" borderId="13" xfId="42" applyNumberFormat="1" applyBorder="1" applyAlignment="1" quotePrefix="1">
      <alignment horizontal="right" vertical="center" wrapText="1"/>
      <protection/>
    </xf>
    <xf numFmtId="0" fontId="29" fillId="0" borderId="16" xfId="43" applyBorder="1" applyAlignment="1" quotePrefix="1">
      <alignment horizontal="left" vertical="top" wrapText="1"/>
      <protection/>
    </xf>
    <xf numFmtId="0" fontId="29" fillId="0" borderId="17" xfId="43" applyBorder="1" applyAlignment="1" quotePrefix="1">
      <alignment horizontal="left" vertical="top" wrapText="1"/>
      <protection/>
    </xf>
    <xf numFmtId="0" fontId="29" fillId="0" borderId="18" xfId="43" applyBorder="1" applyAlignment="1" quotePrefix="1">
      <alignment horizontal="left" vertical="top" wrapText="1"/>
      <protection/>
    </xf>
    <xf numFmtId="0" fontId="29" fillId="0" borderId="10" xfId="43" applyBorder="1" applyAlignment="1" quotePrefix="1">
      <alignment horizontal="left" vertical="top" wrapText="1"/>
      <protection/>
    </xf>
    <xf numFmtId="4" fontId="28" fillId="0" borderId="0" xfId="39" applyNumberFormat="1" applyAlignment="1" quotePrefix="1">
      <alignment horizontal="right" vertical="top" wrapText="1"/>
      <protection/>
    </xf>
    <xf numFmtId="0" fontId="0" fillId="0" borderId="0" xfId="0" applyAlignment="1">
      <alignment wrapText="1"/>
    </xf>
    <xf numFmtId="0" fontId="29" fillId="0" borderId="19" xfId="43" applyBorder="1" applyAlignment="1" quotePrefix="1">
      <alignment horizontal="left" vertical="top" wrapText="1"/>
      <protection/>
    </xf>
    <xf numFmtId="0" fontId="29" fillId="0" borderId="20" xfId="43" applyBorder="1" applyAlignment="1" quotePrefix="1">
      <alignment horizontal="left" vertical="top" wrapText="1"/>
      <protection/>
    </xf>
    <xf numFmtId="0" fontId="29" fillId="0" borderId="21" xfId="37" applyBorder="1" applyAlignment="1" quotePrefix="1">
      <alignment horizontal="left" vertical="top" wrapText="1"/>
      <protection/>
    </xf>
    <xf numFmtId="0" fontId="29" fillId="0" borderId="22" xfId="37" applyBorder="1" applyAlignment="1" quotePrefix="1">
      <alignment horizontal="left" vertical="top" wrapText="1"/>
      <protection/>
    </xf>
    <xf numFmtId="0" fontId="0" fillId="36" borderId="13" xfId="0" applyFill="1" applyBorder="1" applyAlignment="1">
      <alignment horizontal="center" wrapText="1"/>
    </xf>
    <xf numFmtId="4" fontId="28" fillId="0" borderId="23" xfId="47" applyNumberFormat="1" applyBorder="1" applyAlignment="1" quotePrefix="1">
      <alignment horizontal="right" vertical="top" wrapText="1"/>
      <protection/>
    </xf>
    <xf numFmtId="0" fontId="0" fillId="0" borderId="23" xfId="0" applyBorder="1" applyAlignment="1">
      <alignment wrapText="1"/>
    </xf>
    <xf numFmtId="0" fontId="28" fillId="21" borderId="14" xfId="41" applyBorder="1" applyAlignment="1" quotePrefix="1">
      <alignment horizontal="center" vertical="center" wrapText="1"/>
      <protection/>
    </xf>
    <xf numFmtId="0" fontId="28" fillId="21" borderId="15" xfId="41" applyBorder="1" applyAlignment="1" quotePrefix="1">
      <alignment horizontal="center" vertical="center" wrapText="1"/>
      <protection/>
    </xf>
    <xf numFmtId="0" fontId="28" fillId="20" borderId="14" xfId="40" applyFont="1" applyBorder="1" applyAlignment="1" quotePrefix="1">
      <alignment horizontal="left" vertical="center" wrapText="1"/>
      <protection/>
    </xf>
    <xf numFmtId="0" fontId="0" fillId="0" borderId="15" xfId="0" applyBorder="1" applyAlignment="1">
      <alignment wrapText="1"/>
    </xf>
    <xf numFmtId="0" fontId="50" fillId="0" borderId="0" xfId="43" applyFont="1" applyBorder="1" applyAlignment="1" quotePrefix="1">
      <alignment horizontal="left" vertical="top" wrapText="1"/>
      <protection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2" xfId="39"/>
    <cellStyle name="S3" xfId="40"/>
    <cellStyle name="S4" xfId="41"/>
    <cellStyle name="S5" xfId="42"/>
    <cellStyle name="S6" xfId="43"/>
    <cellStyle name="S7" xfId="44"/>
    <cellStyle name="S7 2" xfId="45"/>
    <cellStyle name="S8" xfId="46"/>
    <cellStyle name="S9" xfId="47"/>
    <cellStyle name="S9 2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89;&#1072;&#1081;&#1077;&#1088;&#1072;\&#1051;&#1086;&#1082;&#1072;&#1083;&#1100;&#1085;&#1072;&#1103;%20&#1089;&#1084;&#1077;&#1090;&#1072;%20&#1085;&#1072;%20&#1089;&#1074;&#1072;&#1088;&#1082;&#1091;%20&#1080;%20&#1101;&#1083;&#1077;&#1082;&#1090;&#1088;&#1080;&#1082;&#1091;%20(&#1079;&#1072;&#1090;&#1088;&#1072;&#1090;&#1099;%20&#1087;&#1086;%20&#1076;&#1086;&#1084;&#1072;&#108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85;&#1072;&#1095;%20&#1080;%20&#1086;&#1087;&#1083;&#1072;&#1090;&#1072;%202018%20&#1090;&#1077;&#1082;&#1091;&#109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окальная смета"/>
      <sheetName val="Локальная смета (2)"/>
      <sheetName val="для Волгоградской 3"/>
      <sheetName val="для Волгоградской 17"/>
      <sheetName val="2016 год"/>
      <sheetName val="2017 год"/>
    </sheetNames>
    <sheetDataSet>
      <sheetData sheetId="5">
        <row r="166">
          <cell r="J166">
            <v>1040.7219003228363</v>
          </cell>
        </row>
        <row r="177">
          <cell r="J177">
            <v>1423.8940268246333</v>
          </cell>
        </row>
        <row r="189">
          <cell r="J189">
            <v>7669.393914751781</v>
          </cell>
        </row>
        <row r="201">
          <cell r="J201">
            <v>11278.410667718827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1">
        <row r="81">
          <cell r="D81">
            <v>657543.12</v>
          </cell>
          <cell r="E81">
            <v>650912.51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8"/>
  <sheetViews>
    <sheetView tabSelected="1" zoomScale="110" zoomScaleNormal="110" zoomScalePageLayoutView="0" workbookViewId="0" topLeftCell="A1">
      <selection activeCell="B36" sqref="B36:D36"/>
    </sheetView>
  </sheetViews>
  <sheetFormatPr defaultColWidth="9.140625" defaultRowHeight="15"/>
  <cols>
    <col min="1" max="1" width="0.85546875" style="1" customWidth="1"/>
    <col min="2" max="2" width="41.00390625" style="1" customWidth="1"/>
    <col min="3" max="3" width="32.7109375" style="1" bestFit="1" customWidth="1"/>
    <col min="4" max="4" width="9.421875" style="1" customWidth="1"/>
    <col min="5" max="5" width="11.57421875" style="9" customWidth="1"/>
    <col min="6" max="6" width="5.57421875" style="1" customWidth="1"/>
    <col min="7" max="7" width="3.7109375" style="1" customWidth="1"/>
    <col min="8" max="16384" width="9.140625" style="1" customWidth="1"/>
  </cols>
  <sheetData>
    <row r="1" spans="1:5" s="20" customFormat="1" ht="24" customHeight="1">
      <c r="A1" s="36" t="s">
        <v>51</v>
      </c>
      <c r="B1" s="36"/>
      <c r="C1" s="36"/>
      <c r="D1" s="36"/>
      <c r="E1" s="36"/>
    </row>
    <row r="2" spans="2:5" s="4" customFormat="1" ht="12" customHeight="1">
      <c r="B2" s="3" t="s">
        <v>0</v>
      </c>
      <c r="E2" s="9"/>
    </row>
    <row r="3" spans="2:12" ht="21" customHeight="1">
      <c r="B3" s="56" t="s">
        <v>1</v>
      </c>
      <c r="C3" s="57"/>
      <c r="D3" s="57"/>
      <c r="E3" s="26" t="s">
        <v>89</v>
      </c>
      <c r="H3" s="53" t="s">
        <v>90</v>
      </c>
      <c r="I3" s="53"/>
      <c r="J3" s="53"/>
      <c r="K3" s="53"/>
      <c r="L3" s="53"/>
    </row>
    <row r="4" spans="2:12" ht="15" customHeight="1" thickBot="1">
      <c r="B4" s="58" t="s">
        <v>41</v>
      </c>
      <c r="C4" s="59"/>
      <c r="D4" s="59"/>
      <c r="E4" s="59"/>
      <c r="H4" s="27" t="s">
        <v>31</v>
      </c>
      <c r="I4" s="27" t="s">
        <v>91</v>
      </c>
      <c r="J4" s="27" t="s">
        <v>49</v>
      </c>
      <c r="K4" s="27" t="s">
        <v>92</v>
      </c>
      <c r="L4" s="27" t="s">
        <v>93</v>
      </c>
    </row>
    <row r="5" spans="2:12" ht="12" customHeight="1" hidden="1" thickBot="1">
      <c r="B5" s="40" t="s">
        <v>30</v>
      </c>
      <c r="C5" s="41"/>
      <c r="D5" s="41"/>
      <c r="E5" s="11"/>
      <c r="H5" s="5" t="s">
        <v>31</v>
      </c>
      <c r="I5" s="5" t="s">
        <v>32</v>
      </c>
      <c r="J5" s="5" t="s">
        <v>33</v>
      </c>
      <c r="K5" s="5" t="s">
        <v>34</v>
      </c>
      <c r="L5" s="6" t="s">
        <v>35</v>
      </c>
    </row>
    <row r="6" spans="2:12" ht="27.75" customHeight="1" thickBot="1">
      <c r="B6" s="40" t="s">
        <v>42</v>
      </c>
      <c r="C6" s="41"/>
      <c r="D6" s="41"/>
      <c r="E6" s="11">
        <f>2.05*J6*12+J6*2*2.05+2.05*4*J6</f>
        <v>32346.54</v>
      </c>
      <c r="H6" s="7">
        <v>80</v>
      </c>
      <c r="I6" s="7">
        <v>3579.1</v>
      </c>
      <c r="J6" s="7">
        <v>876.6</v>
      </c>
      <c r="K6" s="7">
        <f>J6</f>
        <v>876.6</v>
      </c>
      <c r="L6" s="8">
        <v>52</v>
      </c>
    </row>
    <row r="7" spans="2:12" ht="36" customHeight="1">
      <c r="B7" s="40" t="s">
        <v>36</v>
      </c>
      <c r="C7" s="41"/>
      <c r="D7" s="41"/>
      <c r="E7" s="11">
        <f>(I6*2.05*2)</f>
        <v>14674.309999999998</v>
      </c>
      <c r="H7" s="22"/>
      <c r="I7" s="22"/>
      <c r="J7" s="22"/>
      <c r="K7" s="22"/>
      <c r="L7" s="22"/>
    </row>
    <row r="8" spans="2:5" ht="12" customHeight="1">
      <c r="B8" s="40" t="s">
        <v>37</v>
      </c>
      <c r="C8" s="41"/>
      <c r="D8" s="41"/>
      <c r="E8" s="11">
        <f>I6*2.05*2</f>
        <v>14674.309999999998</v>
      </c>
    </row>
    <row r="9" spans="2:5" ht="12" customHeight="1" hidden="1">
      <c r="B9" s="40" t="s">
        <v>38</v>
      </c>
      <c r="C9" s="41"/>
      <c r="D9" s="41"/>
      <c r="E9" s="11"/>
    </row>
    <row r="10" spans="2:5" ht="25.5" customHeight="1">
      <c r="B10" s="40" t="s">
        <v>39</v>
      </c>
      <c r="C10" s="41"/>
      <c r="D10" s="41"/>
      <c r="E10" s="11">
        <f>(3*121.53*2*I6/1000)*3</f>
        <v>7829.424414000001</v>
      </c>
    </row>
    <row r="11" spans="2:5" ht="12" customHeight="1">
      <c r="B11" s="40" t="s">
        <v>15</v>
      </c>
      <c r="C11" s="41"/>
      <c r="D11" s="41"/>
      <c r="E11" s="11">
        <f>12*I6*0.76</f>
        <v>32641.392</v>
      </c>
    </row>
    <row r="12" spans="2:5" ht="12" customHeight="1">
      <c r="B12" s="40" t="s">
        <v>17</v>
      </c>
      <c r="C12" s="41"/>
      <c r="D12" s="41"/>
      <c r="E12" s="11">
        <f>12*I6*4.53</f>
        <v>194559.876</v>
      </c>
    </row>
    <row r="13" spans="2:5" ht="12" customHeight="1">
      <c r="B13" s="40" t="s">
        <v>18</v>
      </c>
      <c r="C13" s="41"/>
      <c r="D13" s="41"/>
      <c r="E13" s="11">
        <f>1*L6*286.7*2</f>
        <v>29816.8</v>
      </c>
    </row>
    <row r="14" spans="2:5" ht="12" customHeight="1">
      <c r="B14" s="40" t="s">
        <v>16</v>
      </c>
      <c r="C14" s="41"/>
      <c r="D14" s="41"/>
      <c r="E14" s="11">
        <f>12*I6*0.54</f>
        <v>23192.568</v>
      </c>
    </row>
    <row r="15" spans="2:5" ht="12" customHeight="1">
      <c r="B15" s="51" t="s">
        <v>21</v>
      </c>
      <c r="C15" s="52"/>
      <c r="D15" s="52"/>
      <c r="E15" s="11">
        <v>15000</v>
      </c>
    </row>
    <row r="16" spans="2:5" ht="6" customHeight="1">
      <c r="B16" s="43" t="s">
        <v>20</v>
      </c>
      <c r="C16" s="44"/>
      <c r="D16" s="44"/>
      <c r="E16" s="42">
        <f>12*I6*0.64</f>
        <v>27487.487999999998</v>
      </c>
    </row>
    <row r="17" spans="2:5" ht="6" customHeight="1">
      <c r="B17" s="45"/>
      <c r="C17" s="46"/>
      <c r="D17" s="46"/>
      <c r="E17" s="42"/>
    </row>
    <row r="18" spans="2:5" ht="6" customHeight="1">
      <c r="B18" s="43" t="s">
        <v>40</v>
      </c>
      <c r="C18" s="44"/>
      <c r="D18" s="44"/>
      <c r="E18" s="42">
        <f>12*I6*1.23</f>
        <v>52827.515999999996</v>
      </c>
    </row>
    <row r="19" spans="2:5" ht="6" customHeight="1">
      <c r="B19" s="45"/>
      <c r="C19" s="46"/>
      <c r="D19" s="46"/>
      <c r="E19" s="42"/>
    </row>
    <row r="20" spans="2:5" s="4" customFormat="1" ht="12" customHeight="1">
      <c r="B20" s="49" t="s">
        <v>43</v>
      </c>
      <c r="C20" s="50"/>
      <c r="D20" s="50"/>
      <c r="E20" s="11">
        <v>3009</v>
      </c>
    </row>
    <row r="21" spans="2:5" ht="12" customHeight="1">
      <c r="B21" s="49" t="s">
        <v>44</v>
      </c>
      <c r="C21" s="50"/>
      <c r="D21" s="50"/>
      <c r="E21" s="11">
        <f>12*I6*0.36</f>
        <v>15461.711999999998</v>
      </c>
    </row>
    <row r="22" spans="2:5" ht="12" customHeight="1">
      <c r="B22" s="49" t="s">
        <v>45</v>
      </c>
      <c r="C22" s="50"/>
      <c r="D22" s="50"/>
      <c r="E22" s="11">
        <f>H6*2*75%*2*137.35*0.38</f>
        <v>12526.32</v>
      </c>
    </row>
    <row r="23" spans="2:5" ht="12" customHeight="1">
      <c r="B23" s="49" t="s">
        <v>46</v>
      </c>
      <c r="C23" s="50"/>
      <c r="D23" s="50"/>
      <c r="E23" s="11">
        <f>H6*75%*2*137.35*0.38</f>
        <v>6263.16</v>
      </c>
    </row>
    <row r="24" spans="2:5" s="17" customFormat="1" ht="12" customHeight="1">
      <c r="B24" s="37" t="s">
        <v>47</v>
      </c>
      <c r="C24" s="37"/>
      <c r="D24" s="37"/>
      <c r="E24" s="24">
        <f>68.68*22</f>
        <v>1510.96</v>
      </c>
    </row>
    <row r="25" spans="2:5" s="17" customFormat="1" ht="12" customHeight="1">
      <c r="B25" s="37" t="s">
        <v>4</v>
      </c>
      <c r="C25" s="37"/>
      <c r="D25" s="37"/>
      <c r="E25" s="24">
        <f>68.68*24</f>
        <v>1648.3200000000002</v>
      </c>
    </row>
    <row r="26" spans="2:5" s="17" customFormat="1" ht="12" customHeight="1">
      <c r="B26" s="37" t="s">
        <v>48</v>
      </c>
      <c r="C26" s="37"/>
      <c r="D26" s="37"/>
      <c r="E26" s="24">
        <f>68.68*29</f>
        <v>1991.7200000000003</v>
      </c>
    </row>
    <row r="27" spans="2:5" s="17" customFormat="1" ht="12" customHeight="1">
      <c r="B27" s="37" t="s">
        <v>28</v>
      </c>
      <c r="C27" s="37"/>
      <c r="D27" s="37"/>
      <c r="E27" s="24">
        <f>4085.53</f>
        <v>4085.53</v>
      </c>
    </row>
    <row r="28" spans="2:5" s="17" customFormat="1" ht="12" customHeight="1">
      <c r="B28" s="37" t="s">
        <v>6</v>
      </c>
      <c r="C28" s="37"/>
      <c r="D28" s="37"/>
      <c r="E28" s="24">
        <f>25*цены!E13</f>
        <v>2003.5</v>
      </c>
    </row>
    <row r="29" spans="2:5" s="17" customFormat="1" ht="12" customHeight="1">
      <c r="B29" s="37" t="s">
        <v>53</v>
      </c>
      <c r="C29" s="37"/>
      <c r="D29" s="37"/>
      <c r="E29" s="24">
        <f>34*цены!E16</f>
        <v>5459.72</v>
      </c>
    </row>
    <row r="30" spans="2:5" s="16" customFormat="1" ht="12" customHeight="1">
      <c r="B30" s="38" t="s">
        <v>14</v>
      </c>
      <c r="C30" s="38"/>
      <c r="D30" s="38"/>
      <c r="E30" s="25">
        <f>2*цены!E37</f>
        <v>2570.44</v>
      </c>
    </row>
    <row r="31" spans="2:5" s="17" customFormat="1" ht="12" customHeight="1">
      <c r="B31" s="37" t="s">
        <v>13</v>
      </c>
      <c r="C31" s="37"/>
      <c r="D31" s="37"/>
      <c r="E31" s="24">
        <f>4*цены!E28</f>
        <v>2516.08</v>
      </c>
    </row>
    <row r="32" spans="2:5" ht="12" customHeight="1">
      <c r="B32" s="37" t="s">
        <v>5</v>
      </c>
      <c r="C32" s="37"/>
      <c r="D32" s="37"/>
      <c r="E32" s="24">
        <f>цены!E29</f>
        <v>728.7</v>
      </c>
    </row>
    <row r="33" spans="2:5" s="17" customFormat="1" ht="12" customHeight="1">
      <c r="B33" s="37" t="s">
        <v>3</v>
      </c>
      <c r="C33" s="37"/>
      <c r="D33" s="37"/>
      <c r="E33" s="24">
        <f>цены!E40</f>
        <v>482.38</v>
      </c>
    </row>
    <row r="34" spans="2:5" s="20" customFormat="1" ht="12" customHeight="1">
      <c r="B34" s="37" t="s">
        <v>9</v>
      </c>
      <c r="C34" s="37"/>
      <c r="D34" s="37"/>
      <c r="E34" s="24">
        <v>5678.38</v>
      </c>
    </row>
    <row r="35" spans="2:5" ht="12" customHeight="1">
      <c r="B35" s="37" t="s">
        <v>84</v>
      </c>
      <c r="C35" s="37"/>
      <c r="D35" s="37"/>
      <c r="E35" s="24">
        <v>1726.87</v>
      </c>
    </row>
    <row r="36" spans="2:5" s="19" customFormat="1" ht="13.5" customHeight="1">
      <c r="B36" s="38" t="s">
        <v>82</v>
      </c>
      <c r="C36" s="39"/>
      <c r="D36" s="39"/>
      <c r="E36" s="25">
        <v>10424</v>
      </c>
    </row>
    <row r="37" spans="2:5" s="21" customFormat="1" ht="12" customHeight="1">
      <c r="B37" s="38" t="s">
        <v>87</v>
      </c>
      <c r="C37" s="39"/>
      <c r="D37" s="39"/>
      <c r="E37" s="25">
        <v>1535.7</v>
      </c>
    </row>
    <row r="38" spans="2:5" s="21" customFormat="1" ht="12" customHeight="1">
      <c r="B38" s="38" t="s">
        <v>83</v>
      </c>
      <c r="C38" s="39"/>
      <c r="D38" s="39"/>
      <c r="E38" s="25">
        <v>7500</v>
      </c>
    </row>
    <row r="39" spans="2:5" s="19" customFormat="1" ht="12" customHeight="1">
      <c r="B39" s="38" t="s">
        <v>81</v>
      </c>
      <c r="C39" s="39"/>
      <c r="D39" s="39"/>
      <c r="E39" s="25">
        <f>553.9*1</f>
        <v>553.9</v>
      </c>
    </row>
    <row r="40" spans="2:5" s="20" customFormat="1" ht="12" customHeight="1">
      <c r="B40" s="37" t="s">
        <v>85</v>
      </c>
      <c r="C40" s="37"/>
      <c r="D40" s="37"/>
      <c r="E40" s="23">
        <f>0.08*23808</f>
        <v>1904.64</v>
      </c>
    </row>
    <row r="41" spans="2:5" s="20" customFormat="1" ht="12" customHeight="1">
      <c r="B41" s="37" t="s">
        <v>86</v>
      </c>
      <c r="C41" s="37"/>
      <c r="D41" s="37"/>
      <c r="E41" s="23">
        <f>0.015*23808</f>
        <v>357.12</v>
      </c>
    </row>
    <row r="42" spans="2:5" s="4" customFormat="1" ht="12" customHeight="1">
      <c r="B42" s="12"/>
      <c r="C42" s="12"/>
      <c r="D42" s="12"/>
      <c r="E42" s="14">
        <f>SUM(E5:E41)</f>
        <v>534988.376414</v>
      </c>
    </row>
    <row r="43" spans="3:5" ht="12" customHeight="1">
      <c r="C43" s="18" t="s">
        <v>79</v>
      </c>
      <c r="D43" s="54">
        <f>'[2]Лист2'!$D$81</f>
        <v>657543.12</v>
      </c>
      <c r="E43" s="55"/>
    </row>
    <row r="44" spans="3:5" ht="12" customHeight="1">
      <c r="C44" s="2" t="s">
        <v>8</v>
      </c>
      <c r="D44" s="47">
        <f>'[2]Лист2'!$E$81</f>
        <v>650912.51</v>
      </c>
      <c r="E44" s="48"/>
    </row>
    <row r="45" spans="3:5" ht="12" customHeight="1">
      <c r="C45" s="18" t="s">
        <v>88</v>
      </c>
      <c r="D45" s="13"/>
      <c r="E45" s="10">
        <f>E42*1.18</f>
        <v>631286.28416852</v>
      </c>
    </row>
    <row r="46" s="4" customFormat="1" ht="235.5" customHeight="1"/>
    <row r="47" s="20" customFormat="1" ht="24" customHeight="1"/>
    <row r="48" s="4" customFormat="1" ht="12" customHeight="1"/>
    <row r="49" ht="21" customHeight="1">
      <c r="E49" s="1"/>
    </row>
    <row r="50" s="15" customFormat="1" ht="15" customHeight="1"/>
    <row r="51" ht="12" customHeight="1" hidden="1" thickBot="1">
      <c r="E51" s="1"/>
    </row>
    <row r="52" ht="24" customHeight="1">
      <c r="E52" s="1"/>
    </row>
    <row r="53" ht="36" customHeight="1">
      <c r="E53" s="1"/>
    </row>
    <row r="54" ht="12" customHeight="1">
      <c r="E54" s="1"/>
    </row>
    <row r="55" ht="12" customHeight="1" hidden="1">
      <c r="E55" s="1"/>
    </row>
    <row r="56" ht="12" customHeight="1">
      <c r="E56" s="1"/>
    </row>
    <row r="57" ht="12" customHeight="1">
      <c r="E57" s="1"/>
    </row>
    <row r="58" ht="12" customHeight="1">
      <c r="E58" s="1"/>
    </row>
    <row r="59" ht="12" customHeight="1">
      <c r="E59" s="1"/>
    </row>
    <row r="60" ht="12" customHeight="1">
      <c r="E60" s="1"/>
    </row>
    <row r="61" ht="12" customHeight="1">
      <c r="E61" s="1"/>
    </row>
    <row r="62" ht="6" customHeight="1">
      <c r="E62" s="1"/>
    </row>
    <row r="63" ht="6" customHeight="1">
      <c r="E63" s="1"/>
    </row>
    <row r="64" ht="6" customHeight="1">
      <c r="E64" s="1"/>
    </row>
    <row r="65" ht="6" customHeight="1">
      <c r="E65" s="1"/>
    </row>
    <row r="66" ht="12" customHeight="1">
      <c r="E66" s="1"/>
    </row>
    <row r="67" ht="12" customHeight="1">
      <c r="E67" s="1"/>
    </row>
    <row r="68" ht="12" customHeight="1">
      <c r="E68" s="1"/>
    </row>
    <row r="69" s="17" customFormat="1" ht="12" customHeight="1"/>
    <row r="70" s="17" customFormat="1" ht="12" customHeight="1"/>
    <row r="71" s="17" customFormat="1" ht="12" customHeight="1"/>
    <row r="72" s="17" customFormat="1" ht="12" customHeight="1"/>
    <row r="73" s="17" customFormat="1" ht="12" customHeight="1"/>
    <row r="74" s="17" customFormat="1" ht="12" customHeight="1"/>
    <row r="75" s="17" customFormat="1" ht="12" customHeight="1"/>
    <row r="76" ht="12" customHeight="1">
      <c r="E76" s="1"/>
    </row>
    <row r="77" s="17" customFormat="1" ht="12" customHeight="1"/>
    <row r="78" ht="12" customHeight="1">
      <c r="E78" s="1"/>
    </row>
    <row r="79" ht="12" customHeight="1">
      <c r="E79" s="1"/>
    </row>
    <row r="80" s="19" customFormat="1" ht="12" customHeight="1"/>
    <row r="81" s="19" customFormat="1" ht="12" customHeight="1"/>
    <row r="82" ht="12" customHeight="1">
      <c r="E82" s="1"/>
    </row>
    <row r="83" s="20" customFormat="1" ht="12" customHeight="1"/>
    <row r="84" s="4" customFormat="1" ht="12" customHeight="1"/>
    <row r="85" ht="12" customHeight="1">
      <c r="E85" s="1"/>
    </row>
    <row r="86" ht="12" customHeight="1">
      <c r="E86" s="1"/>
    </row>
    <row r="87" ht="12" customHeight="1">
      <c r="E87" s="1"/>
    </row>
    <row r="88" ht="0.75" customHeight="1">
      <c r="E88" s="1"/>
    </row>
    <row r="89" ht="2.25" customHeight="1">
      <c r="E89" s="1"/>
    </row>
    <row r="90" ht="12" customHeight="1">
      <c r="E90" s="1"/>
    </row>
    <row r="91" ht="1.5" customHeight="1">
      <c r="E91" s="1"/>
    </row>
    <row r="92" ht="12" customHeight="1">
      <c r="E92" s="1"/>
    </row>
    <row r="93" ht="15">
      <c r="E93" s="1"/>
    </row>
    <row r="94" ht="15">
      <c r="E94" s="1"/>
    </row>
    <row r="95" ht="15">
      <c r="E95" s="1"/>
    </row>
    <row r="96" ht="15">
      <c r="E96" s="1"/>
    </row>
    <row r="97" ht="15">
      <c r="E97" s="1"/>
    </row>
    <row r="98" ht="15">
      <c r="E98" s="1"/>
    </row>
    <row r="99" ht="15">
      <c r="E99" s="1"/>
    </row>
    <row r="100" ht="15">
      <c r="E100" s="1"/>
    </row>
    <row r="101" ht="15">
      <c r="E101" s="1"/>
    </row>
    <row r="102" ht="15">
      <c r="E102" s="1"/>
    </row>
    <row r="103" ht="15">
      <c r="E103" s="1"/>
    </row>
    <row r="104" ht="15">
      <c r="E104" s="1"/>
    </row>
    <row r="105" ht="15">
      <c r="E105" s="1"/>
    </row>
    <row r="106" ht="15">
      <c r="E106" s="1"/>
    </row>
    <row r="107" ht="15">
      <c r="E107" s="1"/>
    </row>
    <row r="108" ht="15">
      <c r="E108" s="1"/>
    </row>
    <row r="109" ht="15">
      <c r="E109" s="1"/>
    </row>
    <row r="110" ht="15">
      <c r="E110" s="1"/>
    </row>
    <row r="111" ht="15">
      <c r="E111" s="1"/>
    </row>
    <row r="112" ht="15">
      <c r="E112" s="1"/>
    </row>
    <row r="113" ht="15">
      <c r="E113" s="1"/>
    </row>
    <row r="114" ht="15">
      <c r="E114" s="1"/>
    </row>
    <row r="115" ht="15">
      <c r="E115" s="1"/>
    </row>
    <row r="116" ht="15">
      <c r="E116" s="1"/>
    </row>
    <row r="117" ht="15">
      <c r="E117" s="1"/>
    </row>
    <row r="118" ht="15">
      <c r="E118" s="1"/>
    </row>
    <row r="119" ht="15">
      <c r="E119" s="1"/>
    </row>
    <row r="120" ht="15">
      <c r="E120" s="1"/>
    </row>
    <row r="121" ht="15">
      <c r="E121" s="1"/>
    </row>
    <row r="122" ht="15">
      <c r="E122" s="1"/>
    </row>
    <row r="123" ht="15">
      <c r="E123" s="1"/>
    </row>
    <row r="124" ht="15">
      <c r="E124" s="1"/>
    </row>
    <row r="125" ht="15">
      <c r="E125" s="1"/>
    </row>
    <row r="126" ht="15">
      <c r="E126" s="1"/>
    </row>
    <row r="127" ht="15">
      <c r="E127" s="1"/>
    </row>
    <row r="128" ht="15">
      <c r="E128" s="1"/>
    </row>
    <row r="129" ht="15">
      <c r="E129" s="1"/>
    </row>
    <row r="130" ht="15">
      <c r="E130" s="1"/>
    </row>
    <row r="131" ht="15">
      <c r="E131" s="1"/>
    </row>
    <row r="132" ht="15">
      <c r="E132" s="1"/>
    </row>
    <row r="133" ht="15">
      <c r="E133" s="1"/>
    </row>
    <row r="134" ht="15">
      <c r="E134" s="1"/>
    </row>
    <row r="135" ht="15">
      <c r="E135" s="1"/>
    </row>
    <row r="136" ht="15">
      <c r="E136" s="1"/>
    </row>
    <row r="137" ht="15">
      <c r="E137" s="1"/>
    </row>
    <row r="138" ht="15">
      <c r="E138" s="1"/>
    </row>
    <row r="139" ht="15">
      <c r="E139" s="1"/>
    </row>
    <row r="140" ht="15">
      <c r="E140" s="1"/>
    </row>
    <row r="141" ht="15">
      <c r="E141" s="1"/>
    </row>
    <row r="142" ht="15">
      <c r="E142" s="1"/>
    </row>
    <row r="143" ht="15">
      <c r="E143" s="1"/>
    </row>
    <row r="144" ht="15">
      <c r="E144" s="1"/>
    </row>
    <row r="145" ht="15">
      <c r="E145" s="1"/>
    </row>
    <row r="146" ht="15">
      <c r="E146" s="1"/>
    </row>
    <row r="147" ht="15">
      <c r="E147" s="1"/>
    </row>
    <row r="148" ht="15">
      <c r="E148" s="1"/>
    </row>
    <row r="149" ht="15">
      <c r="E149" s="1"/>
    </row>
    <row r="150" ht="15">
      <c r="E150" s="1"/>
    </row>
    <row r="151" ht="15">
      <c r="E151" s="1"/>
    </row>
    <row r="152" ht="15">
      <c r="E152" s="1"/>
    </row>
    <row r="153" ht="15">
      <c r="E153" s="1"/>
    </row>
    <row r="154" ht="15">
      <c r="E154" s="1"/>
    </row>
    <row r="155" ht="15">
      <c r="E155" s="1"/>
    </row>
    <row r="156" ht="15">
      <c r="E156" s="1"/>
    </row>
    <row r="157" ht="15">
      <c r="E157" s="1"/>
    </row>
    <row r="158" ht="15">
      <c r="E158" s="1"/>
    </row>
    <row r="159" ht="15">
      <c r="E159" s="1"/>
    </row>
    <row r="160" ht="15">
      <c r="E160" s="1"/>
    </row>
    <row r="161" ht="15">
      <c r="E161" s="1"/>
    </row>
    <row r="162" ht="15">
      <c r="E162" s="1"/>
    </row>
    <row r="163" ht="15">
      <c r="E163" s="1"/>
    </row>
    <row r="164" ht="15">
      <c r="E164" s="1"/>
    </row>
    <row r="165" ht="15">
      <c r="E165" s="1"/>
    </row>
    <row r="166" ht="15">
      <c r="E166" s="1"/>
    </row>
    <row r="167" ht="15">
      <c r="E167" s="1"/>
    </row>
    <row r="168" ht="15">
      <c r="E168" s="1"/>
    </row>
    <row r="169" ht="15">
      <c r="E169" s="1"/>
    </row>
    <row r="170" ht="15">
      <c r="E170" s="1"/>
    </row>
    <row r="171" ht="15">
      <c r="E171" s="1"/>
    </row>
    <row r="172" ht="15">
      <c r="E172" s="1"/>
    </row>
    <row r="173" ht="15">
      <c r="E173" s="1"/>
    </row>
    <row r="174" ht="15">
      <c r="E174" s="1"/>
    </row>
    <row r="175" ht="15">
      <c r="E175" s="1"/>
    </row>
    <row r="176" ht="15">
      <c r="E176" s="1"/>
    </row>
    <row r="177" ht="15">
      <c r="E177" s="1"/>
    </row>
    <row r="178" ht="15">
      <c r="E178" s="1"/>
    </row>
    <row r="179" ht="15">
      <c r="E179" s="1"/>
    </row>
    <row r="180" ht="15">
      <c r="E180" s="1"/>
    </row>
    <row r="181" ht="15">
      <c r="E181" s="1"/>
    </row>
    <row r="182" ht="15">
      <c r="E182" s="1"/>
    </row>
    <row r="183" ht="15">
      <c r="E183" s="1"/>
    </row>
    <row r="184" ht="15">
      <c r="E184" s="1"/>
    </row>
    <row r="185" ht="15">
      <c r="E185" s="1"/>
    </row>
    <row r="186" ht="15">
      <c r="E186" s="1"/>
    </row>
    <row r="187" ht="15">
      <c r="E187" s="1"/>
    </row>
    <row r="188" ht="15">
      <c r="E188" s="1"/>
    </row>
    <row r="189" ht="15">
      <c r="E189" s="1"/>
    </row>
    <row r="190" ht="15">
      <c r="E190" s="1"/>
    </row>
    <row r="191" ht="15">
      <c r="E191" s="1"/>
    </row>
    <row r="192" ht="15">
      <c r="E192" s="1"/>
    </row>
    <row r="193" ht="15">
      <c r="E193" s="1"/>
    </row>
    <row r="194" ht="15">
      <c r="E194" s="1"/>
    </row>
    <row r="195" ht="15">
      <c r="E195" s="1"/>
    </row>
    <row r="196" ht="15">
      <c r="E196" s="1"/>
    </row>
    <row r="197" ht="15">
      <c r="E197" s="1"/>
    </row>
    <row r="198" ht="15">
      <c r="E198" s="1"/>
    </row>
    <row r="199" ht="15">
      <c r="E199" s="1"/>
    </row>
    <row r="200" ht="15">
      <c r="E200" s="1"/>
    </row>
    <row r="201" ht="15">
      <c r="E201" s="1"/>
    </row>
    <row r="202" ht="15">
      <c r="E202" s="1"/>
    </row>
    <row r="203" ht="15">
      <c r="E203" s="1"/>
    </row>
    <row r="204" ht="15">
      <c r="E204" s="1"/>
    </row>
    <row r="205" ht="15">
      <c r="E205" s="1"/>
    </row>
    <row r="206" ht="15">
      <c r="E206" s="1"/>
    </row>
    <row r="207" ht="15">
      <c r="E207" s="1"/>
    </row>
    <row r="208" ht="15">
      <c r="E208" s="1"/>
    </row>
    <row r="209" ht="15">
      <c r="E209" s="1"/>
    </row>
    <row r="210" ht="15">
      <c r="E210" s="1"/>
    </row>
    <row r="211" ht="15">
      <c r="E211" s="1"/>
    </row>
    <row r="212" ht="15">
      <c r="E212" s="1"/>
    </row>
    <row r="213" ht="15">
      <c r="E213" s="1"/>
    </row>
    <row r="214" ht="15">
      <c r="E214" s="1"/>
    </row>
    <row r="215" ht="15">
      <c r="E215" s="1"/>
    </row>
    <row r="216" ht="15">
      <c r="E216" s="1"/>
    </row>
    <row r="217" ht="15">
      <c r="E217" s="1"/>
    </row>
    <row r="218" ht="15">
      <c r="E218" s="1"/>
    </row>
    <row r="219" ht="15">
      <c r="E219" s="1"/>
    </row>
    <row r="220" ht="15">
      <c r="E220" s="1"/>
    </row>
    <row r="221" ht="15">
      <c r="E221" s="1"/>
    </row>
    <row r="222" ht="15">
      <c r="E222" s="1"/>
    </row>
    <row r="223" ht="15">
      <c r="E223" s="1"/>
    </row>
    <row r="224" ht="15">
      <c r="E224" s="1"/>
    </row>
    <row r="225" ht="15">
      <c r="E225" s="1"/>
    </row>
    <row r="226" ht="15">
      <c r="E226" s="1"/>
    </row>
    <row r="227" ht="15">
      <c r="E227" s="1"/>
    </row>
    <row r="228" ht="15">
      <c r="E228" s="1"/>
    </row>
    <row r="229" ht="15">
      <c r="E229" s="1"/>
    </row>
    <row r="230" ht="15">
      <c r="E230" s="1"/>
    </row>
    <row r="231" ht="15">
      <c r="E231" s="1"/>
    </row>
    <row r="232" ht="15">
      <c r="E232" s="1"/>
    </row>
    <row r="233" ht="15">
      <c r="E233" s="1"/>
    </row>
    <row r="234" ht="15">
      <c r="E234" s="1"/>
    </row>
    <row r="235" ht="15">
      <c r="E235" s="1"/>
    </row>
    <row r="236" ht="15">
      <c r="E236" s="1"/>
    </row>
    <row r="237" ht="15">
      <c r="E237" s="1"/>
    </row>
    <row r="238" ht="15">
      <c r="E238" s="1"/>
    </row>
    <row r="239" ht="15">
      <c r="E239" s="1"/>
    </row>
    <row r="240" ht="15">
      <c r="E240" s="1"/>
    </row>
    <row r="241" ht="15">
      <c r="E241" s="1"/>
    </row>
    <row r="242" ht="15">
      <c r="E242" s="1"/>
    </row>
    <row r="243" ht="15">
      <c r="E243" s="1"/>
    </row>
    <row r="244" ht="15">
      <c r="E244" s="1"/>
    </row>
    <row r="245" ht="15">
      <c r="E245" s="1"/>
    </row>
    <row r="246" ht="15">
      <c r="E246" s="1"/>
    </row>
    <row r="247" ht="15">
      <c r="E247" s="1"/>
    </row>
    <row r="248" ht="15">
      <c r="E248" s="1"/>
    </row>
    <row r="249" ht="15">
      <c r="E249" s="1"/>
    </row>
    <row r="250" ht="15">
      <c r="E250" s="1"/>
    </row>
    <row r="251" ht="15">
      <c r="E251" s="1"/>
    </row>
    <row r="252" ht="15">
      <c r="E252" s="1"/>
    </row>
    <row r="253" ht="15">
      <c r="E253" s="1"/>
    </row>
    <row r="254" ht="15">
      <c r="E254" s="1"/>
    </row>
    <row r="255" ht="15">
      <c r="E255" s="1"/>
    </row>
    <row r="256" ht="15">
      <c r="E256" s="1"/>
    </row>
    <row r="257" ht="15">
      <c r="E257" s="1"/>
    </row>
    <row r="258" ht="15">
      <c r="E258" s="1"/>
    </row>
    <row r="259" ht="15">
      <c r="E259" s="1"/>
    </row>
    <row r="260" ht="15">
      <c r="E260" s="1"/>
    </row>
    <row r="261" ht="15">
      <c r="E261" s="1"/>
    </row>
    <row r="262" ht="15">
      <c r="E262" s="1"/>
    </row>
    <row r="263" ht="15">
      <c r="E263" s="1"/>
    </row>
    <row r="264" ht="15">
      <c r="E264" s="1"/>
    </row>
    <row r="265" ht="15">
      <c r="E265" s="1"/>
    </row>
    <row r="266" ht="15">
      <c r="E266" s="1"/>
    </row>
    <row r="267" ht="15">
      <c r="E267" s="1"/>
    </row>
    <row r="268" ht="15">
      <c r="E268" s="1"/>
    </row>
    <row r="269" ht="15">
      <c r="E269" s="1"/>
    </row>
    <row r="270" ht="15">
      <c r="E270" s="1"/>
    </row>
    <row r="271" ht="15">
      <c r="E271" s="1"/>
    </row>
    <row r="272" ht="15">
      <c r="E272" s="1"/>
    </row>
    <row r="273" ht="15">
      <c r="E273" s="1"/>
    </row>
    <row r="274" ht="15">
      <c r="E274" s="1"/>
    </row>
    <row r="275" ht="15">
      <c r="E275" s="1"/>
    </row>
    <row r="276" ht="15">
      <c r="E276" s="1"/>
    </row>
    <row r="277" ht="15">
      <c r="E277" s="1"/>
    </row>
    <row r="278" ht="15">
      <c r="E278" s="1"/>
    </row>
    <row r="279" ht="15">
      <c r="E279" s="1"/>
    </row>
    <row r="280" ht="15">
      <c r="E280" s="1"/>
    </row>
    <row r="281" ht="15">
      <c r="E281" s="1"/>
    </row>
    <row r="282" ht="15">
      <c r="E282" s="1"/>
    </row>
    <row r="283" ht="15">
      <c r="E283" s="1"/>
    </row>
    <row r="284" ht="15">
      <c r="E284" s="1"/>
    </row>
    <row r="285" ht="15">
      <c r="E285" s="1"/>
    </row>
    <row r="286" ht="15">
      <c r="E286" s="1"/>
    </row>
    <row r="287" ht="15">
      <c r="E287" s="1"/>
    </row>
    <row r="288" ht="15">
      <c r="E288" s="1"/>
    </row>
    <row r="289" ht="15">
      <c r="E289" s="1"/>
    </row>
    <row r="290" ht="15">
      <c r="E290" s="1"/>
    </row>
    <row r="291" ht="15">
      <c r="E291" s="1"/>
    </row>
    <row r="292" ht="15">
      <c r="E292" s="1"/>
    </row>
    <row r="293" ht="15">
      <c r="E293" s="1"/>
    </row>
    <row r="294" ht="15">
      <c r="E294" s="1"/>
    </row>
    <row r="295" ht="15">
      <c r="E295" s="1"/>
    </row>
    <row r="296" ht="15">
      <c r="E296" s="1"/>
    </row>
    <row r="297" ht="15">
      <c r="E297" s="1"/>
    </row>
    <row r="298" ht="15">
      <c r="E298" s="1"/>
    </row>
    <row r="299" ht="15">
      <c r="E299" s="1"/>
    </row>
    <row r="300" ht="15">
      <c r="E300" s="1"/>
    </row>
    <row r="301" ht="15">
      <c r="E301" s="1"/>
    </row>
    <row r="302" ht="15">
      <c r="E302" s="1"/>
    </row>
    <row r="303" ht="15">
      <c r="E303" s="1"/>
    </row>
    <row r="304" ht="15">
      <c r="E304" s="1"/>
    </row>
    <row r="305" ht="15">
      <c r="E305" s="1"/>
    </row>
    <row r="306" ht="15">
      <c r="E306" s="1"/>
    </row>
    <row r="307" ht="15">
      <c r="E307" s="1"/>
    </row>
    <row r="308" ht="15">
      <c r="E308" s="1"/>
    </row>
    <row r="309" ht="15">
      <c r="E309" s="1"/>
    </row>
    <row r="310" ht="15">
      <c r="E310" s="1"/>
    </row>
    <row r="311" ht="15">
      <c r="E311" s="1"/>
    </row>
    <row r="312" ht="15">
      <c r="E312" s="1"/>
    </row>
    <row r="313" ht="15">
      <c r="E313" s="1"/>
    </row>
    <row r="314" ht="15">
      <c r="E314" s="1"/>
    </row>
    <row r="315" ht="15">
      <c r="E315" s="1"/>
    </row>
    <row r="316" ht="15">
      <c r="E316" s="1"/>
    </row>
    <row r="317" ht="15">
      <c r="E317" s="1"/>
    </row>
    <row r="318" ht="15">
      <c r="E318" s="1"/>
    </row>
    <row r="319" ht="15">
      <c r="E319" s="1"/>
    </row>
    <row r="320" ht="15">
      <c r="E320" s="1"/>
    </row>
    <row r="321" ht="15">
      <c r="E321" s="1"/>
    </row>
    <row r="322" ht="15">
      <c r="E322" s="1"/>
    </row>
    <row r="323" ht="15">
      <c r="E323" s="1"/>
    </row>
    <row r="324" ht="15">
      <c r="E324" s="1"/>
    </row>
    <row r="325" ht="15">
      <c r="E325" s="1"/>
    </row>
    <row r="326" ht="15">
      <c r="E326" s="1"/>
    </row>
    <row r="327" ht="15">
      <c r="E327" s="1"/>
    </row>
    <row r="328" ht="15">
      <c r="E328" s="1"/>
    </row>
    <row r="329" ht="15">
      <c r="E329" s="1"/>
    </row>
    <row r="330" ht="15">
      <c r="E330" s="1"/>
    </row>
    <row r="331" ht="15">
      <c r="E331" s="1"/>
    </row>
    <row r="332" ht="15">
      <c r="E332" s="1"/>
    </row>
    <row r="333" ht="15">
      <c r="E333" s="1"/>
    </row>
    <row r="334" ht="15">
      <c r="E334" s="1"/>
    </row>
    <row r="335" ht="15">
      <c r="E335" s="1"/>
    </row>
    <row r="336" ht="15">
      <c r="E336" s="1"/>
    </row>
    <row r="337" ht="15">
      <c r="E337" s="1"/>
    </row>
    <row r="338" ht="15">
      <c r="E338" s="1"/>
    </row>
    <row r="339" ht="15">
      <c r="E339" s="1"/>
    </row>
    <row r="340" ht="15">
      <c r="E340" s="1"/>
    </row>
    <row r="341" ht="15">
      <c r="E341" s="1"/>
    </row>
    <row r="342" ht="15">
      <c r="E342" s="1"/>
    </row>
    <row r="343" ht="15">
      <c r="E343" s="1"/>
    </row>
    <row r="344" ht="15">
      <c r="E344" s="1"/>
    </row>
    <row r="345" ht="15">
      <c r="E345" s="1"/>
    </row>
    <row r="346" ht="15">
      <c r="E346" s="1"/>
    </row>
    <row r="347" ht="15">
      <c r="E347" s="1"/>
    </row>
    <row r="348" ht="15">
      <c r="E348" s="1"/>
    </row>
    <row r="349" ht="15">
      <c r="E349" s="1"/>
    </row>
    <row r="350" ht="15">
      <c r="E350" s="1"/>
    </row>
    <row r="351" ht="15">
      <c r="E351" s="1"/>
    </row>
    <row r="352" ht="15">
      <c r="E352" s="1"/>
    </row>
    <row r="353" ht="15">
      <c r="E353" s="1"/>
    </row>
    <row r="354" ht="15">
      <c r="E354" s="1"/>
    </row>
    <row r="355" ht="15">
      <c r="E355" s="1"/>
    </row>
    <row r="356" ht="15">
      <c r="E356" s="1"/>
    </row>
    <row r="357" ht="15">
      <c r="E357" s="1"/>
    </row>
    <row r="358" ht="15">
      <c r="E358" s="1"/>
    </row>
  </sheetData>
  <sheetProtection password="CCE3" sheet="1" objects="1" scenarios="1" selectLockedCells="1" selectUnlockedCells="1"/>
  <mergeCells count="43">
    <mergeCell ref="H3:L3"/>
    <mergeCell ref="B32:D32"/>
    <mergeCell ref="B33:D33"/>
    <mergeCell ref="B37:D37"/>
    <mergeCell ref="B38:D38"/>
    <mergeCell ref="D43:E43"/>
    <mergeCell ref="B12:D12"/>
    <mergeCell ref="B13:D13"/>
    <mergeCell ref="B3:D3"/>
    <mergeCell ref="B4:E4"/>
    <mergeCell ref="D44:E44"/>
    <mergeCell ref="B9:D9"/>
    <mergeCell ref="B10:D10"/>
    <mergeCell ref="B11:D11"/>
    <mergeCell ref="B21:D21"/>
    <mergeCell ref="B22:D22"/>
    <mergeCell ref="B23:D23"/>
    <mergeCell ref="B14:D14"/>
    <mergeCell ref="B15:D15"/>
    <mergeCell ref="B20:D20"/>
    <mergeCell ref="B5:D5"/>
    <mergeCell ref="B6:D6"/>
    <mergeCell ref="B7:D7"/>
    <mergeCell ref="E16:E17"/>
    <mergeCell ref="B18:D19"/>
    <mergeCell ref="E18:E19"/>
    <mergeCell ref="B16:D17"/>
    <mergeCell ref="B24:D24"/>
    <mergeCell ref="B30:D30"/>
    <mergeCell ref="B29:D29"/>
    <mergeCell ref="B31:D31"/>
    <mergeCell ref="B27:D27"/>
    <mergeCell ref="B8:D8"/>
    <mergeCell ref="A1:E1"/>
    <mergeCell ref="B34:D34"/>
    <mergeCell ref="B35:D35"/>
    <mergeCell ref="B39:D39"/>
    <mergeCell ref="B41:D41"/>
    <mergeCell ref="B26:D26"/>
    <mergeCell ref="B28:D28"/>
    <mergeCell ref="B36:D36"/>
    <mergeCell ref="B40:D40"/>
    <mergeCell ref="B25:D25"/>
  </mergeCells>
  <printOptions/>
  <pageMargins left="0.3611111111111111" right="0.14444444444444446" top="0.3611111111111111" bottom="0.3611111111111111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68"/>
  <sheetViews>
    <sheetView zoomScalePageLayoutView="0" workbookViewId="0" topLeftCell="A1">
      <selection activeCell="B8" sqref="B8:D8"/>
    </sheetView>
  </sheetViews>
  <sheetFormatPr defaultColWidth="9.140625" defaultRowHeight="15"/>
  <cols>
    <col min="1" max="3" width="9.140625" style="31" customWidth="1"/>
    <col min="4" max="4" width="22.7109375" style="31" customWidth="1"/>
    <col min="5" max="5" width="11.421875" style="31" bestFit="1" customWidth="1"/>
    <col min="6" max="16384" width="9.140625" style="31" customWidth="1"/>
  </cols>
  <sheetData>
    <row r="1" spans="2:5" s="28" customFormat="1" ht="37.5" customHeight="1">
      <c r="B1" s="60" t="s">
        <v>42</v>
      </c>
      <c r="C1" s="60"/>
      <c r="D1" s="60"/>
      <c r="E1" s="28">
        <v>2.05</v>
      </c>
    </row>
    <row r="2" spans="2:5" s="28" customFormat="1" ht="46.5" customHeight="1">
      <c r="B2" s="60" t="s">
        <v>36</v>
      </c>
      <c r="C2" s="60"/>
      <c r="D2" s="60"/>
      <c r="E2" s="28">
        <v>2.05</v>
      </c>
    </row>
    <row r="3" spans="2:5" s="28" customFormat="1" ht="12" customHeight="1">
      <c r="B3" s="60" t="s">
        <v>37</v>
      </c>
      <c r="C3" s="60"/>
      <c r="D3" s="60"/>
      <c r="E3" s="28">
        <v>2.05</v>
      </c>
    </row>
    <row r="4" spans="2:5" s="28" customFormat="1" ht="22.5" customHeight="1">
      <c r="B4" s="60" t="s">
        <v>39</v>
      </c>
      <c r="C4" s="60"/>
      <c r="D4" s="60"/>
      <c r="E4" s="29">
        <v>121.53</v>
      </c>
    </row>
    <row r="5" spans="2:5" s="28" customFormat="1" ht="12" customHeight="1">
      <c r="B5" s="60" t="s">
        <v>15</v>
      </c>
      <c r="C5" s="60"/>
      <c r="D5" s="60"/>
      <c r="E5" s="29">
        <v>0.76</v>
      </c>
    </row>
    <row r="6" spans="2:5" s="28" customFormat="1" ht="12" customHeight="1">
      <c r="B6" s="60" t="s">
        <v>17</v>
      </c>
      <c r="C6" s="60"/>
      <c r="D6" s="60"/>
      <c r="E6" s="29">
        <v>4.53</v>
      </c>
    </row>
    <row r="7" spans="2:5" s="28" customFormat="1" ht="12" customHeight="1">
      <c r="B7" s="60" t="s">
        <v>18</v>
      </c>
      <c r="C7" s="60"/>
      <c r="D7" s="60"/>
      <c r="E7" s="29">
        <v>286.7</v>
      </c>
    </row>
    <row r="8" spans="2:5" s="28" customFormat="1" ht="22.5" customHeight="1">
      <c r="B8" s="60" t="s">
        <v>44</v>
      </c>
      <c r="C8" s="60"/>
      <c r="D8" s="60"/>
      <c r="E8" s="29">
        <v>0.37</v>
      </c>
    </row>
    <row r="9" spans="2:5" s="28" customFormat="1" ht="12" customHeight="1">
      <c r="B9" s="60" t="s">
        <v>16</v>
      </c>
      <c r="C9" s="60"/>
      <c r="D9" s="60"/>
      <c r="E9" s="29">
        <v>0.54</v>
      </c>
    </row>
    <row r="10" spans="2:5" s="28" customFormat="1" ht="12" customHeight="1">
      <c r="B10" s="60"/>
      <c r="C10" s="60"/>
      <c r="D10" s="60"/>
      <c r="E10" s="29"/>
    </row>
    <row r="11" spans="2:5" s="28" customFormat="1" ht="12" customHeight="1">
      <c r="B11" s="60"/>
      <c r="C11" s="60"/>
      <c r="D11" s="60"/>
      <c r="E11" s="29"/>
    </row>
    <row r="12" ht="15">
      <c r="B12" s="30" t="s">
        <v>56</v>
      </c>
    </row>
    <row r="13" spans="2:5" s="28" customFormat="1" ht="12" customHeight="1">
      <c r="B13" s="60" t="s">
        <v>6</v>
      </c>
      <c r="C13" s="60"/>
      <c r="D13" s="60"/>
      <c r="E13" s="32">
        <f>80.14</f>
        <v>80.14</v>
      </c>
    </row>
    <row r="14" spans="2:5" s="28" customFormat="1" ht="12" customHeight="1">
      <c r="B14" s="60" t="s">
        <v>57</v>
      </c>
      <c r="C14" s="60"/>
      <c r="D14" s="60"/>
      <c r="E14" s="32">
        <f>1271+428.51</f>
        <v>1699.51</v>
      </c>
    </row>
    <row r="15" spans="2:5" s="28" customFormat="1" ht="12" customHeight="1">
      <c r="B15" s="60" t="s">
        <v>52</v>
      </c>
      <c r="C15" s="60"/>
      <c r="D15" s="60"/>
      <c r="E15" s="29">
        <v>141.22</v>
      </c>
    </row>
    <row r="16" spans="2:5" s="28" customFormat="1" ht="12" customHeight="1">
      <c r="B16" s="60" t="s">
        <v>53</v>
      </c>
      <c r="C16" s="60"/>
      <c r="D16" s="60"/>
      <c r="E16" s="29">
        <v>160.58</v>
      </c>
    </row>
    <row r="17" spans="2:5" s="28" customFormat="1" ht="12" customHeight="1">
      <c r="B17" s="60" t="s">
        <v>54</v>
      </c>
      <c r="C17" s="60"/>
      <c r="D17" s="60"/>
      <c r="E17" s="29">
        <v>50</v>
      </c>
    </row>
    <row r="18" spans="2:5" s="28" customFormat="1" ht="12" customHeight="1">
      <c r="B18" s="60" t="s">
        <v>55</v>
      </c>
      <c r="C18" s="60"/>
      <c r="D18" s="60"/>
      <c r="E18" s="29">
        <v>558.75</v>
      </c>
    </row>
    <row r="19" spans="2:5" s="28" customFormat="1" ht="12" customHeight="1">
      <c r="B19" s="60" t="s">
        <v>10</v>
      </c>
      <c r="C19" s="60"/>
      <c r="D19" s="60"/>
      <c r="E19" s="29">
        <v>112</v>
      </c>
    </row>
    <row r="20" spans="2:5" s="28" customFormat="1" ht="12" customHeight="1">
      <c r="B20" s="60" t="s">
        <v>10</v>
      </c>
      <c r="C20" s="60"/>
      <c r="D20" s="60"/>
      <c r="E20" s="29">
        <v>112</v>
      </c>
    </row>
    <row r="21" spans="2:5" s="28" customFormat="1" ht="12" customHeight="1">
      <c r="B21" s="60" t="s">
        <v>68</v>
      </c>
      <c r="C21" s="60"/>
      <c r="D21" s="60"/>
      <c r="E21" s="29">
        <v>731.09</v>
      </c>
    </row>
    <row r="22" spans="2:5" s="28" customFormat="1" ht="36" customHeight="1">
      <c r="B22" s="60" t="s">
        <v>69</v>
      </c>
      <c r="C22" s="60"/>
      <c r="D22" s="60"/>
      <c r="E22" s="29">
        <v>542.01</v>
      </c>
    </row>
    <row r="23" spans="2:5" s="28" customFormat="1" ht="12" customHeight="1">
      <c r="B23" s="60" t="s">
        <v>24</v>
      </c>
      <c r="C23" s="60"/>
      <c r="D23" s="60"/>
      <c r="E23" s="29">
        <v>3820</v>
      </c>
    </row>
    <row r="24" spans="2:5" s="28" customFormat="1" ht="12" customHeight="1">
      <c r="B24" s="60" t="s">
        <v>70</v>
      </c>
      <c r="C24" s="60"/>
      <c r="D24" s="60"/>
      <c r="E24" s="29">
        <v>556.16</v>
      </c>
    </row>
    <row r="25" spans="2:5" s="28" customFormat="1" ht="12" customHeight="1">
      <c r="B25" s="60" t="s">
        <v>78</v>
      </c>
      <c r="C25" s="60"/>
      <c r="D25" s="60"/>
      <c r="E25" s="29">
        <v>580.1</v>
      </c>
    </row>
    <row r="26" spans="2:5" s="28" customFormat="1" ht="12" customHeight="1">
      <c r="B26" s="33"/>
      <c r="C26" s="33"/>
      <c r="D26" s="33"/>
      <c r="E26" s="29"/>
    </row>
    <row r="27" spans="2:5" s="28" customFormat="1" ht="25.5" customHeight="1">
      <c r="B27" s="60" t="s">
        <v>26</v>
      </c>
      <c r="C27" s="60"/>
      <c r="D27" s="60"/>
      <c r="E27" s="29">
        <v>577.18</v>
      </c>
    </row>
    <row r="28" spans="2:5" s="28" customFormat="1" ht="24.75" customHeight="1">
      <c r="B28" s="60" t="s">
        <v>13</v>
      </c>
      <c r="C28" s="60"/>
      <c r="D28" s="60"/>
      <c r="E28" s="29">
        <v>629.02</v>
      </c>
    </row>
    <row r="29" spans="2:5" s="28" customFormat="1" ht="24.75" customHeight="1">
      <c r="B29" s="60" t="s">
        <v>5</v>
      </c>
      <c r="C29" s="60"/>
      <c r="D29" s="60"/>
      <c r="E29" s="29">
        <v>728.7</v>
      </c>
    </row>
    <row r="30" spans="2:5" s="28" customFormat="1" ht="24.75" customHeight="1">
      <c r="B30" s="60" t="s">
        <v>58</v>
      </c>
      <c r="C30" s="60"/>
      <c r="D30" s="60"/>
      <c r="E30" s="29">
        <v>783.57</v>
      </c>
    </row>
    <row r="31" spans="2:5" s="28" customFormat="1" ht="24.75" customHeight="1">
      <c r="B31" s="60" t="s">
        <v>19</v>
      </c>
      <c r="C31" s="60"/>
      <c r="D31" s="60"/>
      <c r="E31" s="29">
        <v>907.6</v>
      </c>
    </row>
    <row r="32" spans="2:5" s="28" customFormat="1" ht="24.75" customHeight="1">
      <c r="B32" s="60" t="s">
        <v>23</v>
      </c>
      <c r="C32" s="60"/>
      <c r="D32" s="60"/>
      <c r="E32" s="29">
        <v>1098.59</v>
      </c>
    </row>
    <row r="33" spans="2:5" s="28" customFormat="1" ht="24.75" customHeight="1">
      <c r="B33" s="60" t="s">
        <v>27</v>
      </c>
      <c r="C33" s="60"/>
      <c r="D33" s="60"/>
      <c r="E33" s="29">
        <v>1917.18</v>
      </c>
    </row>
    <row r="34" spans="2:5" s="28" customFormat="1" ht="24.75" customHeight="1">
      <c r="B34" s="60" t="s">
        <v>59</v>
      </c>
      <c r="C34" s="60"/>
      <c r="D34" s="60"/>
      <c r="E34" s="29">
        <f>E33</f>
        <v>1917.18</v>
      </c>
    </row>
    <row r="35" spans="2:5" s="28" customFormat="1" ht="12" customHeight="1">
      <c r="B35" s="60"/>
      <c r="C35" s="60"/>
      <c r="D35" s="60"/>
      <c r="E35" s="29"/>
    </row>
    <row r="36" spans="2:5" s="28" customFormat="1" ht="12" customHeight="1">
      <c r="B36" s="60"/>
      <c r="C36" s="60"/>
      <c r="D36" s="60"/>
      <c r="E36" s="29"/>
    </row>
    <row r="37" spans="2:5" s="28" customFormat="1" ht="42" customHeight="1">
      <c r="B37" s="60" t="s">
        <v>14</v>
      </c>
      <c r="C37" s="60"/>
      <c r="D37" s="60"/>
      <c r="E37" s="29">
        <v>1285.22</v>
      </c>
    </row>
    <row r="38" spans="2:5" s="28" customFormat="1" ht="24.75" customHeight="1">
      <c r="B38" s="60" t="s">
        <v>7</v>
      </c>
      <c r="C38" s="60"/>
      <c r="D38" s="60"/>
      <c r="E38" s="29">
        <v>223.42</v>
      </c>
    </row>
    <row r="39" spans="2:5" s="28" customFormat="1" ht="24.75" customHeight="1">
      <c r="B39" s="34"/>
      <c r="C39" s="34"/>
      <c r="D39" s="34"/>
      <c r="E39" s="29"/>
    </row>
    <row r="40" spans="2:5" s="28" customFormat="1" ht="22.5" customHeight="1">
      <c r="B40" s="60" t="s">
        <v>3</v>
      </c>
      <c r="C40" s="60"/>
      <c r="D40" s="60"/>
      <c r="E40" s="29">
        <v>482.38</v>
      </c>
    </row>
    <row r="41" spans="2:5" s="28" customFormat="1" ht="22.5" customHeight="1">
      <c r="B41" s="34"/>
      <c r="C41" s="34"/>
      <c r="D41" s="34"/>
      <c r="E41" s="29"/>
    </row>
    <row r="42" spans="2:5" s="28" customFormat="1" ht="37.5" customHeight="1">
      <c r="B42" s="60" t="s">
        <v>25</v>
      </c>
      <c r="C42" s="60"/>
      <c r="D42" s="60"/>
      <c r="E42" s="29">
        <v>1541.75</v>
      </c>
    </row>
    <row r="43" spans="2:5" s="28" customFormat="1" ht="37.5" customHeight="1">
      <c r="B43" s="60" t="s">
        <v>2</v>
      </c>
      <c r="C43" s="60"/>
      <c r="D43" s="60"/>
      <c r="E43" s="29">
        <v>1730.92</v>
      </c>
    </row>
    <row r="44" spans="2:5" s="28" customFormat="1" ht="37.5" customHeight="1">
      <c r="B44" s="60" t="s">
        <v>22</v>
      </c>
      <c r="C44" s="60"/>
      <c r="D44" s="60"/>
      <c r="E44" s="29">
        <v>2554.33</v>
      </c>
    </row>
    <row r="45" spans="2:5" s="28" customFormat="1" ht="37.5" customHeight="1">
      <c r="B45" s="60" t="s">
        <v>61</v>
      </c>
      <c r="C45" s="60"/>
      <c r="D45" s="60"/>
      <c r="E45" s="29">
        <v>2623.43</v>
      </c>
    </row>
    <row r="46" spans="2:5" s="28" customFormat="1" ht="37.5" customHeight="1">
      <c r="B46" s="60" t="s">
        <v>60</v>
      </c>
      <c r="C46" s="60"/>
      <c r="D46" s="60"/>
      <c r="E46" s="29">
        <v>2719.26</v>
      </c>
    </row>
    <row r="47" spans="2:5" s="28" customFormat="1" ht="14.25" customHeight="1">
      <c r="B47" s="60" t="s">
        <v>62</v>
      </c>
      <c r="C47" s="60"/>
      <c r="D47" s="60"/>
      <c r="E47" s="29">
        <v>2096.57</v>
      </c>
    </row>
    <row r="48" spans="2:5" s="28" customFormat="1" ht="15">
      <c r="B48" s="60" t="s">
        <v>63</v>
      </c>
      <c r="C48" s="60"/>
      <c r="D48" s="60"/>
      <c r="E48" s="29">
        <f>E54*2</f>
        <v>1441.68</v>
      </c>
    </row>
    <row r="49" spans="2:5" s="28" customFormat="1" ht="15">
      <c r="B49" s="60" t="s">
        <v>64</v>
      </c>
      <c r="C49" s="60"/>
      <c r="D49" s="60"/>
      <c r="E49" s="29">
        <f>E54+E55</f>
        <v>1613.3200000000002</v>
      </c>
    </row>
    <row r="50" spans="2:5" s="28" customFormat="1" ht="14.25" customHeight="1">
      <c r="B50" s="60" t="s">
        <v>29</v>
      </c>
      <c r="C50" s="60"/>
      <c r="D50" s="60"/>
      <c r="E50" s="29">
        <f>E54+E56</f>
        <v>1719.76</v>
      </c>
    </row>
    <row r="51" spans="2:5" s="28" customFormat="1" ht="14.25" customHeight="1">
      <c r="B51" s="60" t="s">
        <v>50</v>
      </c>
      <c r="C51" s="60"/>
      <c r="D51" s="60"/>
      <c r="E51" s="29">
        <f>E54+E57</f>
        <v>1761.5619003228362</v>
      </c>
    </row>
    <row r="52" spans="2:5" s="28" customFormat="1" ht="14.25" customHeight="1">
      <c r="B52" s="60" t="s">
        <v>80</v>
      </c>
      <c r="C52" s="60"/>
      <c r="D52" s="60"/>
      <c r="E52" s="29">
        <v>2540</v>
      </c>
    </row>
    <row r="53" spans="2:5" s="28" customFormat="1" ht="12" customHeight="1">
      <c r="B53" s="60"/>
      <c r="C53" s="60"/>
      <c r="D53" s="60"/>
      <c r="E53" s="29"/>
    </row>
    <row r="54" spans="2:5" s="28" customFormat="1" ht="15">
      <c r="B54" s="60" t="s">
        <v>71</v>
      </c>
      <c r="C54" s="60"/>
      <c r="D54" s="60"/>
      <c r="E54" s="29">
        <v>720.84</v>
      </c>
    </row>
    <row r="55" spans="2:5" s="28" customFormat="1" ht="15" customHeight="1">
      <c r="B55" s="60" t="s">
        <v>72</v>
      </c>
      <c r="C55" s="60"/>
      <c r="D55" s="60"/>
      <c r="E55" s="29">
        <v>892.48</v>
      </c>
    </row>
    <row r="56" spans="2:5" s="28" customFormat="1" ht="14.25" customHeight="1">
      <c r="B56" s="60" t="s">
        <v>73</v>
      </c>
      <c r="C56" s="60"/>
      <c r="D56" s="60"/>
      <c r="E56" s="29">
        <v>998.92</v>
      </c>
    </row>
    <row r="57" spans="2:5" s="28" customFormat="1" ht="14.25" customHeight="1">
      <c r="B57" s="60" t="s">
        <v>74</v>
      </c>
      <c r="C57" s="60"/>
      <c r="D57" s="60"/>
      <c r="E57" s="14">
        <f>'[1]2017 год'!$J$166</f>
        <v>1040.7219003228363</v>
      </c>
    </row>
    <row r="58" spans="2:6" s="28" customFormat="1" ht="15" customHeight="1">
      <c r="B58" s="60" t="s">
        <v>75</v>
      </c>
      <c r="C58" s="60"/>
      <c r="D58" s="60"/>
      <c r="E58" s="14">
        <f>'[1]2017 год'!$J$177</f>
        <v>1423.8940268246333</v>
      </c>
      <c r="F58" s="35"/>
    </row>
    <row r="59" spans="2:5" s="28" customFormat="1" ht="15" customHeight="1">
      <c r="B59" s="60"/>
      <c r="C59" s="60"/>
      <c r="D59" s="60"/>
      <c r="E59" s="14"/>
    </row>
    <row r="60" spans="2:6" s="28" customFormat="1" ht="15" customHeight="1">
      <c r="B60" s="60" t="s">
        <v>76</v>
      </c>
      <c r="C60" s="60"/>
      <c r="D60" s="60"/>
      <c r="E60" s="14">
        <f>'[1]2017 год'!$J$189</f>
        <v>7669.393914751781</v>
      </c>
      <c r="F60" s="35"/>
    </row>
    <row r="61" spans="2:5" s="28" customFormat="1" ht="15" customHeight="1">
      <c r="B61" s="60" t="s">
        <v>77</v>
      </c>
      <c r="C61" s="60"/>
      <c r="D61" s="60"/>
      <c r="E61" s="14">
        <f>'[1]2017 год'!$J$201</f>
        <v>11278.410667718827</v>
      </c>
    </row>
    <row r="62" spans="2:5" s="28" customFormat="1" ht="14.25" customHeight="1">
      <c r="B62" s="34"/>
      <c r="C62" s="34"/>
      <c r="D62" s="34"/>
      <c r="E62" s="29"/>
    </row>
    <row r="63" spans="2:5" s="28" customFormat="1" ht="12" customHeight="1">
      <c r="B63" s="60" t="s">
        <v>65</v>
      </c>
      <c r="C63" s="60"/>
      <c r="D63" s="60"/>
      <c r="E63" s="29">
        <v>68.68</v>
      </c>
    </row>
    <row r="64" spans="2:5" s="28" customFormat="1" ht="12" customHeight="1">
      <c r="B64" s="60"/>
      <c r="C64" s="60"/>
      <c r="D64" s="60"/>
      <c r="E64" s="29"/>
    </row>
    <row r="65" spans="2:5" s="28" customFormat="1" ht="22.5" customHeight="1">
      <c r="B65" s="60" t="s">
        <v>12</v>
      </c>
      <c r="C65" s="60"/>
      <c r="D65" s="60"/>
      <c r="E65" s="29">
        <v>565.23</v>
      </c>
    </row>
    <row r="66" spans="2:5" s="28" customFormat="1" ht="23.25" customHeight="1">
      <c r="B66" s="60" t="s">
        <v>11</v>
      </c>
      <c r="C66" s="60"/>
      <c r="D66" s="60"/>
      <c r="E66" s="29">
        <v>283.85</v>
      </c>
    </row>
    <row r="67" spans="2:5" s="28" customFormat="1" ht="40.5" customHeight="1">
      <c r="B67" s="60" t="s">
        <v>66</v>
      </c>
      <c r="C67" s="60"/>
      <c r="D67" s="60"/>
      <c r="E67" s="29">
        <v>1396.29</v>
      </c>
    </row>
    <row r="68" spans="2:5" s="28" customFormat="1" ht="27" customHeight="1">
      <c r="B68" s="60" t="s">
        <v>67</v>
      </c>
      <c r="C68" s="60"/>
      <c r="D68" s="60"/>
      <c r="E68" s="29">
        <v>517.87</v>
      </c>
    </row>
  </sheetData>
  <sheetProtection password="C657" sheet="1"/>
  <mergeCells count="63">
    <mergeCell ref="B49:D49"/>
    <mergeCell ref="B50:D50"/>
    <mergeCell ref="B67:D67"/>
    <mergeCell ref="B68:D68"/>
    <mergeCell ref="B53:D53"/>
    <mergeCell ref="B51:D51"/>
    <mergeCell ref="B63:D63"/>
    <mergeCell ref="B64:D64"/>
    <mergeCell ref="B65:D65"/>
    <mergeCell ref="B66:D66"/>
    <mergeCell ref="B43:D43"/>
    <mergeCell ref="B44:D44"/>
    <mergeCell ref="B45:D45"/>
    <mergeCell ref="B46:D46"/>
    <mergeCell ref="B47:D47"/>
    <mergeCell ref="B48:D48"/>
    <mergeCell ref="B56:D56"/>
    <mergeCell ref="B59:D59"/>
    <mergeCell ref="B18:D18"/>
    <mergeCell ref="B19:D19"/>
    <mergeCell ref="B14:D14"/>
    <mergeCell ref="B23:D23"/>
    <mergeCell ref="B27:D27"/>
    <mergeCell ref="B28:D28"/>
    <mergeCell ref="B21:D21"/>
    <mergeCell ref="B22:D22"/>
    <mergeCell ref="B24:D24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20:D20"/>
    <mergeCell ref="B13:D13"/>
    <mergeCell ref="B15:D15"/>
    <mergeCell ref="B16:D16"/>
    <mergeCell ref="B17:D17"/>
    <mergeCell ref="B30:D30"/>
    <mergeCell ref="B31:D31"/>
    <mergeCell ref="B32:D32"/>
    <mergeCell ref="B57:D57"/>
    <mergeCell ref="B37:D37"/>
    <mergeCell ref="B38:D38"/>
    <mergeCell ref="B40:D40"/>
    <mergeCell ref="B42:D42"/>
    <mergeCell ref="B54:D54"/>
    <mergeCell ref="B55:D55"/>
    <mergeCell ref="B58:D58"/>
    <mergeCell ref="B60:D60"/>
    <mergeCell ref="B61:D61"/>
    <mergeCell ref="B25:D25"/>
    <mergeCell ref="B33:D33"/>
    <mergeCell ref="B34:D34"/>
    <mergeCell ref="B35:D35"/>
    <mergeCell ref="B36:D36"/>
    <mergeCell ref="B52:D52"/>
    <mergeCell ref="B29:D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</dc:creator>
  <cp:keywords/>
  <dc:description/>
  <cp:lastModifiedBy>SMETCHIK</cp:lastModifiedBy>
  <cp:lastPrinted>2019-03-25T09:42:34Z</cp:lastPrinted>
  <dcterms:created xsi:type="dcterms:W3CDTF">2018-02-22T04:59:03Z</dcterms:created>
  <dcterms:modified xsi:type="dcterms:W3CDTF">2019-10-29T06:49:30Z</dcterms:modified>
  <cp:category/>
  <cp:version/>
  <cp:contentType/>
  <cp:contentStatus/>
</cp:coreProperties>
</file>