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<sst xmlns="http://schemas.openxmlformats.org/spreadsheetml/2006/main" count="52" uniqueCount="51">
  <si>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</si>
  <si>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</si>
  <si>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</si>
  <si>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</si>
  <si>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</si>
  <si>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</si>
  <si>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</si>
  <si>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</si>
  <si>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</si>
  <si>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</si>
  <si>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</si>
  <si>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</si>
  <si>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</si>
  <si>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</si>
  <si>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</si>
  <si>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</si>
  <si>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</si>
  <si>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</si>
  <si>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</si>
  <si>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</si>
  <si>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</si>
  <si>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</si>
  <si>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</si>
  <si>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</si>
  <si>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</si>
  <si>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</si>
  <si>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ШОРНИКОВА, 11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</si>
  <si>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</si>
  <si>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</si>
  <si>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</si>
  <si>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</si>
  <si>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</si>
  <si>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</si>
  <si>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</si>
  <si>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Начислено по дому:</t>
  </si>
  <si>
    <t>Ремонт кровли</t>
  </si>
  <si>
    <t>Отчет о работах, выполненных за период с Января 2019 г. по Декабрь 2019 г.</t>
  </si>
  <si>
    <t>Прокладка кабеля АВВГ 2*2,5</t>
  </si>
  <si>
    <t>Смена ламп: люминесцентных</t>
  </si>
  <si>
    <t>Ремонт слуховых окон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</si>
  <si>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</si>
  <si>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</si>
  <si>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</si>
  <si>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</si>
  <si>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</si>
  <si>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</si>
  <si>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</si>
  <si>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датчиков движения</t>
  </si>
  <si>
    <t>Установка пружин на тамбурные двери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</si>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</sst>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39" applyBorder="1" applyAlignment="1" quotePrefix="1">
      <alignment vertical="top" wrapText="1"/>
      <protection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36" borderId="12" xfId="0" applyFill="1" applyBorder="1" applyAlignment="1">
      <alignment horizontal="center" wrapText="1"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28" fillId="35" borderId="0" xfId="33" applyFill="1" applyAlignment="1" quotePrefix="1">
      <alignment horizontal="left" vertical="center" wrapText="1"/>
      <protection/>
    </xf>
    <xf numFmtId="0" fontId="0" fillId="35" borderId="0" xfId="0" applyFill="1" applyAlignment="1">
      <alignment horizontal="left" wrapText="1"/>
    </xf>
    <xf numFmtId="0" fontId="30" fillId="0" borderId="19" xfId="37" applyBorder="1" applyAlignment="1" quotePrefix="1">
      <alignment horizontal="left" vertical="top" wrapText="1"/>
      <protection/>
    </xf>
    <xf numFmtId="0" fontId="30" fillId="0" borderId="20" xfId="37" applyBorder="1" applyAlignment="1" quotePrefix="1">
      <alignment horizontal="left" vertical="top" wrapText="1"/>
      <protection/>
    </xf>
    <xf numFmtId="4" fontId="29" fillId="0" borderId="21" xfId="47" applyNumberFormat="1" applyBorder="1" applyAlignment="1" quotePrefix="1">
      <alignment horizontal="right" vertical="top" wrapText="1"/>
      <protection/>
    </xf>
    <xf numFmtId="0" fontId="0" fillId="0" borderId="21" xfId="0" applyBorder="1" applyAlignment="1">
      <alignment wrapText="1"/>
    </xf>
    <xf numFmtId="0" fontId="29" fillId="21" borderId="22" xfId="41" applyBorder="1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9" fillId="20" borderId="22" xfId="40" applyFont="1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0" fontId="30" fillId="0" borderId="22" xfId="43" applyFont="1" applyFill="1" applyBorder="1" applyAlignment="1" quotePrefix="1">
      <alignment horizontal="left" vertical="top" wrapText="1"/>
      <protection/>
    </xf>
    <xf numFmtId="0" fontId="30" fillId="0" borderId="18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444">
          <cell r="J444">
            <v>684.615821482499</v>
          </cell>
        </row>
        <row r="454">
          <cell r="J454">
            <v>863.9268878891185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1">
          <cell r="B81">
            <v>300076.42000000004</v>
          </cell>
          <cell r="C81">
            <v>297659.08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6"/>
  <sheetViews>
    <sheetView tabSelected="1" view="pageBreakPreview" zoomScale="130" zoomScaleNormal="130" zoomScaleSheetLayoutView="130" zoomScalePageLayoutView="0" workbookViewId="0" topLeftCell="C1">
      <selection activeCell="B35" sqref="B35:D35"/>
    </sheetView>
  </sheetViews>
  <sheetFormatPr defaultColWidth="9.140625" defaultRowHeight="15"/>
  <cols>
    <col min="1" max="1" width="2.57421875" style="1" customWidth="1"/>
    <col min="2" max="2" width="41.00390625" style="1" customWidth="1"/>
    <col min="3" max="3" width="31.00390625" style="1" customWidth="1"/>
    <col min="4" max="4" width="9.421875" style="1" customWidth="1"/>
    <col min="5" max="5" width="12.8515625" style="9" customWidth="1"/>
    <col min="6" max="6" width="10.421875" style="1" bestFit="1" customWidth="1"/>
    <col min="7" max="7" width="3.7109375" style="1" customWidth="1"/>
    <col min="8" max="16384" width="9.140625" style="1" customWidth="1"/>
  </cols>
  <sheetData>
    <row r="1" spans="3:5" s="4" customFormat="1" ht="12.75" customHeight="1">
      <c r="C1" s="2"/>
      <c r="D1" s="14"/>
      <c r="E1" s="15"/>
    </row>
    <row r="2" spans="1:7" s="18" customFormat="1" ht="24" customHeight="1">
      <c r="A2" s="44" t="s">
        <v>36</v>
      </c>
      <c r="B2" s="45"/>
      <c r="C2" s="45"/>
      <c r="D2" s="45"/>
      <c r="E2" s="45"/>
      <c r="F2" s="45"/>
      <c r="G2" s="45"/>
    </row>
    <row r="3" spans="2:5" s="4" customFormat="1" ht="12" customHeight="1">
      <c r="B3" s="3" t="s">
        <v>0</v>
      </c>
      <c r="E3" s="9"/>
    </row>
    <row r="4" spans="2:12" ht="21" customHeight="1">
      <c r="B4" s="50" t="s">
        <v>1</v>
      </c>
      <c r="C4" s="51"/>
      <c r="D4" s="51"/>
      <c r="E4" s="21" t="s">
        <v>45</v>
      </c>
      <c r="H4" s="32" t="s">
        <v>41</v>
      </c>
      <c r="I4" s="32"/>
      <c r="J4" s="32"/>
      <c r="K4" s="32"/>
      <c r="L4" s="32"/>
    </row>
    <row r="5" spans="2:12" ht="15" customHeight="1" thickBot="1">
      <c r="B5" s="52" t="s">
        <v>26</v>
      </c>
      <c r="C5" s="53"/>
      <c r="D5" s="53"/>
      <c r="E5" s="53"/>
      <c r="H5" s="22" t="s">
        <v>16</v>
      </c>
      <c r="I5" s="22" t="s">
        <v>42</v>
      </c>
      <c r="J5" s="22" t="s">
        <v>33</v>
      </c>
      <c r="K5" s="22" t="s">
        <v>43</v>
      </c>
      <c r="L5" s="22" t="s">
        <v>44</v>
      </c>
    </row>
    <row r="6" spans="2:12" ht="12" customHeight="1" hidden="1" thickBot="1">
      <c r="B6" s="42" t="s">
        <v>15</v>
      </c>
      <c r="C6" s="43"/>
      <c r="D6" s="43"/>
      <c r="E6" s="10"/>
      <c r="H6" s="5" t="s">
        <v>16</v>
      </c>
      <c r="I6" s="5" t="s">
        <v>17</v>
      </c>
      <c r="J6" s="5" t="s">
        <v>18</v>
      </c>
      <c r="K6" s="5" t="s">
        <v>19</v>
      </c>
      <c r="L6" s="6" t="s">
        <v>20</v>
      </c>
    </row>
    <row r="7" spans="2:12" ht="28.5" customHeight="1" thickBot="1">
      <c r="B7" s="42" t="s">
        <v>27</v>
      </c>
      <c r="C7" s="43"/>
      <c r="D7" s="43"/>
      <c r="E7" s="10">
        <f>2.05*J7*12+J7*2*2.05+2.05*4*J7</f>
        <v>16309.799999999997</v>
      </c>
      <c r="H7" s="7">
        <v>40</v>
      </c>
      <c r="I7" s="7">
        <v>1548.2</v>
      </c>
      <c r="J7" s="7">
        <v>442</v>
      </c>
      <c r="K7" s="7">
        <f>J7</f>
        <v>442</v>
      </c>
      <c r="L7" s="8">
        <v>28</v>
      </c>
    </row>
    <row r="8" spans="2:5" ht="36" customHeight="1">
      <c r="B8" s="42" t="s">
        <v>21</v>
      </c>
      <c r="C8" s="43"/>
      <c r="D8" s="43"/>
      <c r="E8" s="10">
        <f>(I7*2.05*2)</f>
        <v>6347.62</v>
      </c>
    </row>
    <row r="9" spans="2:5" ht="12" customHeight="1">
      <c r="B9" s="42" t="s">
        <v>22</v>
      </c>
      <c r="C9" s="43"/>
      <c r="D9" s="43"/>
      <c r="E9" s="10">
        <f>I7*2.05*2</f>
        <v>6347.62</v>
      </c>
    </row>
    <row r="10" spans="2:5" ht="12" customHeight="1" hidden="1">
      <c r="B10" s="42" t="s">
        <v>23</v>
      </c>
      <c r="C10" s="43"/>
      <c r="D10" s="43"/>
      <c r="E10" s="10"/>
    </row>
    <row r="11" spans="2:5" ht="24" customHeight="1">
      <c r="B11" s="42" t="s">
        <v>24</v>
      </c>
      <c r="C11" s="43"/>
      <c r="D11" s="43"/>
      <c r="E11" s="10">
        <f>(3*121.53*2*I7/1000)*3</f>
        <v>3386.749428</v>
      </c>
    </row>
    <row r="12" spans="2:5" ht="12" customHeight="1">
      <c r="B12" s="42" t="s">
        <v>9</v>
      </c>
      <c r="C12" s="43"/>
      <c r="D12" s="43"/>
      <c r="E12" s="10">
        <f>12*I7*0.83</f>
        <v>15420.072</v>
      </c>
    </row>
    <row r="13" spans="2:5" ht="12" customHeight="1">
      <c r="B13" s="42" t="s">
        <v>11</v>
      </c>
      <c r="C13" s="43"/>
      <c r="D13" s="43"/>
      <c r="E13" s="10">
        <f>12*I7*6.05</f>
        <v>112399.32</v>
      </c>
    </row>
    <row r="14" spans="2:5" ht="12" customHeight="1">
      <c r="B14" s="42" t="s">
        <v>12</v>
      </c>
      <c r="C14" s="43"/>
      <c r="D14" s="43"/>
      <c r="E14" s="10">
        <f>1*L7*286.7</f>
        <v>8027.599999999999</v>
      </c>
    </row>
    <row r="15" spans="2:5" ht="12" customHeight="1">
      <c r="B15" s="42" t="s">
        <v>10</v>
      </c>
      <c r="C15" s="43"/>
      <c r="D15" s="43"/>
      <c r="E15" s="10">
        <f>12*I7*0.54</f>
        <v>10032.336000000001</v>
      </c>
    </row>
    <row r="16" spans="2:5" ht="12" customHeight="1">
      <c r="B16" s="46" t="s">
        <v>14</v>
      </c>
      <c r="C16" s="47"/>
      <c r="D16" s="47"/>
      <c r="E16" s="10">
        <v>15000</v>
      </c>
    </row>
    <row r="17" spans="2:5" ht="6" customHeight="1">
      <c r="B17" s="38" t="s">
        <v>13</v>
      </c>
      <c r="C17" s="39"/>
      <c r="D17" s="39"/>
      <c r="E17" s="37">
        <f>12*I7*0.98</f>
        <v>18206.832000000002</v>
      </c>
    </row>
    <row r="18" spans="2:5" ht="6" customHeight="1">
      <c r="B18" s="40"/>
      <c r="C18" s="41"/>
      <c r="D18" s="41"/>
      <c r="E18" s="37"/>
    </row>
    <row r="19" spans="2:5" ht="6" customHeight="1">
      <c r="B19" s="38" t="s">
        <v>25</v>
      </c>
      <c r="C19" s="39"/>
      <c r="D19" s="39"/>
      <c r="E19" s="37">
        <f>12*I7*2.1</f>
        <v>39014.64000000001</v>
      </c>
    </row>
    <row r="20" spans="2:5" ht="6" customHeight="1">
      <c r="B20" s="40"/>
      <c r="C20" s="41"/>
      <c r="D20" s="41"/>
      <c r="E20" s="37"/>
    </row>
    <row r="21" spans="2:5" ht="12" customHeight="1">
      <c r="B21" s="33" t="s">
        <v>28</v>
      </c>
      <c r="C21" s="33"/>
      <c r="D21" s="33"/>
      <c r="E21" s="24">
        <f>12*I7*0.37</f>
        <v>6874.008000000001</v>
      </c>
    </row>
    <row r="22" spans="2:5" ht="12" customHeight="1">
      <c r="B22" s="33" t="s">
        <v>29</v>
      </c>
      <c r="C22" s="33"/>
      <c r="D22" s="33"/>
      <c r="E22" s="24">
        <f>H7*2*70%*2*137.35*0.38</f>
        <v>5845.616</v>
      </c>
    </row>
    <row r="23" spans="2:5" ht="12" customHeight="1">
      <c r="B23" s="33" t="s">
        <v>30</v>
      </c>
      <c r="C23" s="33"/>
      <c r="D23" s="33"/>
      <c r="E23" s="24">
        <f>H7*70%*2*137.35*0.38</f>
        <v>2922.808</v>
      </c>
    </row>
    <row r="24" spans="2:5" s="16" customFormat="1" ht="12" customHeight="1">
      <c r="B24" s="33" t="s">
        <v>31</v>
      </c>
      <c r="C24" s="33"/>
      <c r="D24" s="33"/>
      <c r="E24" s="20">
        <f>68.68*20</f>
        <v>1373.6000000000001</v>
      </c>
    </row>
    <row r="25" spans="2:5" s="16" customFormat="1" ht="12" customHeight="1">
      <c r="B25" s="33" t="s">
        <v>2</v>
      </c>
      <c r="C25" s="33"/>
      <c r="D25" s="33"/>
      <c r="E25" s="20">
        <f>68.68*7</f>
        <v>480.76000000000005</v>
      </c>
    </row>
    <row r="26" spans="2:5" s="16" customFormat="1" ht="12" customHeight="1">
      <c r="B26" s="33" t="s">
        <v>32</v>
      </c>
      <c r="C26" s="33"/>
      <c r="D26" s="33"/>
      <c r="E26" s="20">
        <f>68.68*18</f>
        <v>1236.2400000000002</v>
      </c>
    </row>
    <row r="27" spans="2:5" s="31" customFormat="1" ht="13.5" customHeight="1">
      <c r="B27" s="34" t="s">
        <v>49</v>
      </c>
      <c r="C27" s="34"/>
      <c r="D27" s="34"/>
      <c r="E27" s="27">
        <f>50.89*17</f>
        <v>865.13</v>
      </c>
    </row>
    <row r="28" spans="2:5" s="31" customFormat="1" ht="15" customHeight="1">
      <c r="B28" s="34" t="s">
        <v>50</v>
      </c>
      <c r="C28" s="34"/>
      <c r="D28" s="34"/>
      <c r="E28" s="26">
        <f>22*'[1]на июль 15г'!$J$198</f>
        <v>3619.1769734453583</v>
      </c>
    </row>
    <row r="29" spans="2:5" s="31" customFormat="1" ht="12.75" customHeight="1">
      <c r="B29" s="34" t="s">
        <v>37</v>
      </c>
      <c r="C29" s="34"/>
      <c r="D29" s="34"/>
      <c r="E29" s="26">
        <f>41*'[4]на июль 15г'!$J$1057</f>
        <v>4693.802212700104</v>
      </c>
    </row>
    <row r="30" spans="2:5" s="31" customFormat="1" ht="12" customHeight="1">
      <c r="B30" s="34" t="s">
        <v>5</v>
      </c>
      <c r="C30" s="34"/>
      <c r="D30" s="34"/>
      <c r="E30" s="26">
        <f>13*'[1]на июль 15г'!$J$211</f>
        <v>748.930409885487</v>
      </c>
    </row>
    <row r="31" spans="2:5" s="31" customFormat="1" ht="12" customHeight="1">
      <c r="B31" s="34" t="s">
        <v>46</v>
      </c>
      <c r="C31" s="34"/>
      <c r="D31" s="34"/>
      <c r="E31" s="26">
        <f>4*'[1]на июль 15г'!$J$211</f>
        <v>230.4401261186114</v>
      </c>
    </row>
    <row r="32" spans="2:5" s="31" customFormat="1" ht="12" customHeight="1">
      <c r="B32" s="34" t="s">
        <v>38</v>
      </c>
      <c r="C32" s="34"/>
      <c r="D32" s="34"/>
      <c r="E32" s="27">
        <f>1*'[2]на июль 15г'!$J$224</f>
        <v>1551.2274377228807</v>
      </c>
    </row>
    <row r="33" spans="2:5" s="31" customFormat="1" ht="12" customHeight="1">
      <c r="B33" s="34" t="s">
        <v>4</v>
      </c>
      <c r="C33" s="34"/>
      <c r="D33" s="34"/>
      <c r="E33" s="26">
        <f>1*'[1]на июль 15г'!$J$264</f>
        <v>70.89432176238583</v>
      </c>
    </row>
    <row r="34" spans="2:5" s="31" customFormat="1" ht="12" customHeight="1">
      <c r="B34" s="34" t="s">
        <v>47</v>
      </c>
      <c r="C34" s="34"/>
      <c r="D34" s="34"/>
      <c r="E34" s="27">
        <f>1*'[1]на июль 15г'!$J$277</f>
        <v>835.5001207362125</v>
      </c>
    </row>
    <row r="35" spans="2:5" s="29" customFormat="1" ht="12" customHeight="1">
      <c r="B35" s="54" t="s">
        <v>3</v>
      </c>
      <c r="C35" s="55"/>
      <c r="D35" s="55"/>
      <c r="E35" s="27">
        <f>1*'[1]на июль 15г'!$J$454</f>
        <v>863.9268878891185</v>
      </c>
    </row>
    <row r="36" spans="2:5" s="19" customFormat="1" ht="12" customHeight="1">
      <c r="B36" s="34" t="s">
        <v>8</v>
      </c>
      <c r="C36" s="34"/>
      <c r="D36" s="34"/>
      <c r="E36" s="27">
        <f>1*'[1]на июль 15г'!$J$444</f>
        <v>684.615821482499</v>
      </c>
    </row>
    <row r="37" spans="2:5" ht="12" customHeight="1">
      <c r="B37" s="34" t="s">
        <v>35</v>
      </c>
      <c r="C37" s="34"/>
      <c r="D37" s="34"/>
      <c r="E37" s="25">
        <f>5507.6+5000</f>
        <v>10507.6</v>
      </c>
    </row>
    <row r="38" spans="2:5" s="16" customFormat="1" ht="12" customHeight="1">
      <c r="B38" s="34" t="s">
        <v>39</v>
      </c>
      <c r="C38" s="34"/>
      <c r="D38" s="34"/>
      <c r="E38" s="25">
        <v>199</v>
      </c>
    </row>
    <row r="39" spans="2:5" s="28" customFormat="1" ht="15">
      <c r="B39" s="34" t="s">
        <v>7</v>
      </c>
      <c r="C39" s="34"/>
      <c r="D39" s="34"/>
      <c r="E39" s="25">
        <f>2201.44+550.57+1000</f>
        <v>3752.01</v>
      </c>
    </row>
    <row r="40" spans="2:5" s="23" customFormat="1" ht="12" customHeight="1">
      <c r="B40" s="34" t="s">
        <v>48</v>
      </c>
      <c r="C40" s="34"/>
      <c r="D40" s="34"/>
      <c r="E40" s="26">
        <v>744</v>
      </c>
    </row>
    <row r="41" spans="2:5" s="4" customFormat="1" ht="12" customHeight="1">
      <c r="B41" s="11"/>
      <c r="C41" s="11"/>
      <c r="D41" s="11"/>
      <c r="E41" s="13">
        <f>SUM(E6:E40)</f>
        <v>298591.87573974265</v>
      </c>
    </row>
    <row r="42" spans="3:5" ht="12" customHeight="1">
      <c r="C42" s="17" t="s">
        <v>34</v>
      </c>
      <c r="D42" s="48">
        <f>'[3]Лист1'!$B$81</f>
        <v>300076.42000000004</v>
      </c>
      <c r="E42" s="49"/>
    </row>
    <row r="43" spans="3:5" ht="12" customHeight="1">
      <c r="C43" s="2" t="s">
        <v>6</v>
      </c>
      <c r="D43" s="35">
        <f>'[3]Лист1'!$C$81</f>
        <v>297659.08</v>
      </c>
      <c r="E43" s="36"/>
    </row>
    <row r="44" spans="3:6" ht="12" customHeight="1">
      <c r="C44" s="17" t="s">
        <v>40</v>
      </c>
      <c r="D44" s="12"/>
      <c r="E44" s="30">
        <f>E41</f>
        <v>298591.87573974265</v>
      </c>
      <c r="F44" s="9"/>
    </row>
    <row r="186" ht="15">
      <c r="AC186" s="1">
        <v>65.3</v>
      </c>
    </row>
  </sheetData>
  <sheetProtection password="CCF3" sheet="1" objects="1" scenarios="1" selectLockedCells="1" selectUnlockedCells="1"/>
  <mergeCells count="41">
    <mergeCell ref="B32:D32"/>
    <mergeCell ref="B34:D34"/>
    <mergeCell ref="B31:D31"/>
    <mergeCell ref="B29:D29"/>
    <mergeCell ref="B39:D39"/>
    <mergeCell ref="E17:E18"/>
    <mergeCell ref="D42:E42"/>
    <mergeCell ref="B10:D10"/>
    <mergeCell ref="B7:D7"/>
    <mergeCell ref="B4:D4"/>
    <mergeCell ref="B5:E5"/>
    <mergeCell ref="B40:D40"/>
    <mergeCell ref="B35:D35"/>
    <mergeCell ref="B27:D27"/>
    <mergeCell ref="A2:G2"/>
    <mergeCell ref="B12:D12"/>
    <mergeCell ref="B6:D6"/>
    <mergeCell ref="B8:D8"/>
    <mergeCell ref="B14:D14"/>
    <mergeCell ref="B11:D11"/>
    <mergeCell ref="B13:D13"/>
    <mergeCell ref="B30:D30"/>
    <mergeCell ref="B25:D25"/>
    <mergeCell ref="B19:D20"/>
    <mergeCell ref="B38:D38"/>
    <mergeCell ref="B9:D9"/>
    <mergeCell ref="B15:D15"/>
    <mergeCell ref="B17:D18"/>
    <mergeCell ref="B24:D24"/>
    <mergeCell ref="B16:D16"/>
    <mergeCell ref="B33:D33"/>
    <mergeCell ref="H4:L4"/>
    <mergeCell ref="B26:D26"/>
    <mergeCell ref="B36:D36"/>
    <mergeCell ref="D43:E43"/>
    <mergeCell ref="E19:E20"/>
    <mergeCell ref="B21:D21"/>
    <mergeCell ref="B22:D22"/>
    <mergeCell ref="B23:D23"/>
    <mergeCell ref="B37:D37"/>
    <mergeCell ref="B28:D28"/>
  </mergeCells>
  <printOptions/>
  <pageMargins left="0.3611111111111111" right="0.14444444444444446" top="0.3611111111111111" bottom="0.3611111111111111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2020-03-27T03:29:01Z</dcterms:modified>
  <cp:category/>
  <cp:version/>
  <cp:contentType/>
  <cp:contentStatus/>
</cp:coreProperties>
</file>