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85" tabRatio="901" activeTab="0"/>
  </bookViews>
  <sheets>
    <sheet name="Лист" sheetId="1" r:id="rId1"/>
  </sheets>
  <externalReferences>
    <externalReference r:id="rId4"/>
    <externalReference r:id="rId5"/>
  </externalReferences>
  <definedNames>
    <definedName name="_xlnm.Print_Area" localSheetId="0">'Лист'!#REF!</definedName>
  </definedNames>
  <calcPr calcMode="autoNoTable" fullCalcOnLoad="1"/>
</workbook>
</file>

<file path=xl/sharedStrings.xml><?xml version="1.0" encoding="utf-8"?>
<sst xmlns="http://schemas.openxmlformats.org/spreadsheetml/2006/main" count="44" uniqueCount="43">
  <si>
    <t>Сгруппированный по операциям</t>
  </si>
  <si>
    <t>Список операций</t>
  </si>
  <si>
    <t>Смена выключателей</t>
  </si>
  <si>
    <t>Смена ламп накаливания</t>
  </si>
  <si>
    <t>Оплачено по дому:</t>
  </si>
  <si>
    <t>Очистка кровли от снега и скалывание сосулек</t>
  </si>
  <si>
    <t>Присоединение к зажимам жил проводов или кабелей сечением: до 2,5 мм2</t>
  </si>
  <si>
    <t>Вывоз крупногабаритного мусора</t>
  </si>
  <si>
    <t>Затраты на аварийное обслуживание</t>
  </si>
  <si>
    <t>Затраты по управлению многоквартирным домом</t>
  </si>
  <si>
    <t>Ликвидация воздушных пробок в стояке</t>
  </si>
  <si>
    <t>Уборка лестничных клеток</t>
  </si>
  <si>
    <t>Уборка придомовой территории механизированным способом</t>
  </si>
  <si>
    <t>Осмотр инженерного оборудования в подвале</t>
  </si>
  <si>
    <t>квартир</t>
  </si>
  <si>
    <t>общ</t>
  </si>
  <si>
    <t xml:space="preserve">подвал </t>
  </si>
  <si>
    <t>черд</t>
  </si>
  <si>
    <t>стояков</t>
  </si>
  <si>
    <t>Проведение технических осмотров, проведение ППР и устранение незначительных неисправностей электротехнических устройств в домах с закрытой проводкой. Многоквартирные дома от 2-х до 5 этажей со сроком эксплуатации свыше 31 года</t>
  </si>
  <si>
    <t>Проверка наличия тяги в дымовентиляционных каналах</t>
  </si>
  <si>
    <t>Осмотр устройства системы центрального отопления в чердачных и подвальных помещениях</t>
  </si>
  <si>
    <t>Осмотр кровли, подъездных дверных и оконных проемов, внутренней и наружной штукатурки и облицовки стен</t>
  </si>
  <si>
    <t>Уборка придомовой территории</t>
  </si>
  <si>
    <t xml:space="preserve">Адрес дома: СУХОВСКАЯ, 29 </t>
  </si>
  <si>
    <t>Осмотр инженерного оборудования, отопления, водопровода, канализации и горячего водоснабжения в подвале</t>
  </si>
  <si>
    <t>Снятие показаний с прибора учета электроэнергии ИПУ</t>
  </si>
  <si>
    <t>подвал</t>
  </si>
  <si>
    <t>Смена патронов</t>
  </si>
  <si>
    <t>Начислено по дому:</t>
  </si>
  <si>
    <t>Отчет о работах, выполненных за период с Января 2019 г. по Декабрь 2019 г.</t>
  </si>
  <si>
    <t>Прокладка кабеля АВВГ 2*2,5</t>
  </si>
  <si>
    <t>Итого затрачено по дому:</t>
  </si>
  <si>
    <t>Количество</t>
  </si>
  <si>
    <t xml:space="preserve">общая площадь </t>
  </si>
  <si>
    <t>чердак</t>
  </si>
  <si>
    <t>стояки</t>
  </si>
  <si>
    <t>Сумма</t>
  </si>
  <si>
    <t xml:space="preserve">Смена ламп: светодиодных </t>
  </si>
  <si>
    <t>Замена датчиков движения</t>
  </si>
  <si>
    <r>
      <t>Провод по установленным стальным конструкциям и панелям, сечение: до 16 мм</t>
    </r>
    <r>
      <rPr>
        <vertAlign val="superscript"/>
        <sz val="9"/>
        <color indexed="8"/>
        <rFont val="Arial"/>
        <family val="2"/>
      </rPr>
      <t>2</t>
    </r>
  </si>
  <si>
    <t>Замена держателей для предохранителей</t>
  </si>
  <si>
    <t>Установка светодиодных прожекторов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</si>
</sst>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#,##0.00_р_."/>
    <numFmt numFmtId="174" formatCode="#\ ##0.00"/>
    <numFmt numFmtId="175" formatCode="0.00000"/>
    <numFmt numFmtId="176" formatCode="0.0000"/>
    <numFmt numFmtId="177" formatCode="0.000"/>
    <numFmt numFmtId="178" formatCode="#,##0.00\ &quot;₽&quot;"/>
    <numFmt numFmtId="179" formatCode="0.0000000"/>
    <numFmt numFmtId="180" formatCode="0.00000000"/>
    <numFmt numFmtId="181" formatCode="0.000000"/>
    <numFmt numFmtId="182" formatCode="[$-FC19]d\ mmmm\ yyyy\ &quot;г.&quot;"/>
    <numFmt numFmtId="183" formatCode="0.000000000"/>
    <numFmt numFmtId="184" formatCode="0.0000000000"/>
    <numFmt numFmtId="185" formatCode="0.00000000000"/>
    <numFmt numFmtId="186" formatCode="0.000000000000"/>
    <numFmt numFmtId="187" formatCode="0.0"/>
    <numFmt numFmtId="188" formatCode="_-* #,##0.0\ _₽_-;\-* #,##0.0\ _₽_-;_-* &quot;-&quot;??\ _₽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perscript"/>
      <sz val="9"/>
      <color indexed="8"/>
      <name val="Arial"/>
      <family val="2"/>
    </font>
    <font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Arial"/>
      <family val="2"/>
    </font>
    <font>
      <sz val="9"/>
      <color indexed="9"/>
      <name val="Arial"/>
      <family val="2"/>
    </font>
    <font>
      <sz val="11"/>
      <color theme="0"/>
      <name val="Calibri"/>
      <family val="2"/>
    </font>
    <font>
      <b/>
      <sz val="12"/>
      <color rgb="FF000000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1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sz val="9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E3E3E3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>
      <alignment horizontal="center" vertical="center"/>
      <protection/>
    </xf>
    <xf numFmtId="0" fontId="29" fillId="0" borderId="0">
      <alignment horizontal="center" vertical="center"/>
      <protection/>
    </xf>
    <xf numFmtId="0" fontId="30" fillId="0" borderId="0">
      <alignment horizontal="right" vertical="top"/>
      <protection/>
    </xf>
    <xf numFmtId="0" fontId="31" fillId="0" borderId="0">
      <alignment horizontal="left" vertical="top"/>
      <protection/>
    </xf>
    <xf numFmtId="0" fontId="30" fillId="0" borderId="0">
      <alignment horizontal="left" vertical="top"/>
      <protection/>
    </xf>
    <xf numFmtId="0" fontId="30" fillId="0" borderId="0">
      <alignment horizontal="left" vertical="top"/>
      <protection/>
    </xf>
    <xf numFmtId="0" fontId="29" fillId="0" borderId="0">
      <alignment horizontal="right" vertical="top"/>
      <protection/>
    </xf>
    <xf numFmtId="0" fontId="30" fillId="20" borderId="0">
      <alignment horizontal="left" vertical="center"/>
      <protection/>
    </xf>
    <xf numFmtId="0" fontId="29" fillId="21" borderId="0">
      <alignment horizontal="center" vertical="center"/>
      <protection/>
    </xf>
    <xf numFmtId="0" fontId="30" fillId="0" borderId="0">
      <alignment horizontal="right" vertical="center"/>
      <protection/>
    </xf>
    <xf numFmtId="0" fontId="30" fillId="0" borderId="0">
      <alignment horizontal="left" vertical="top"/>
      <protection/>
    </xf>
    <xf numFmtId="0" fontId="30" fillId="0" borderId="0">
      <alignment horizontal="left" vertical="top"/>
      <protection/>
    </xf>
    <xf numFmtId="0" fontId="29" fillId="0" borderId="0">
      <alignment horizontal="right" vertical="top"/>
      <protection/>
    </xf>
    <xf numFmtId="0" fontId="29" fillId="0" borderId="0">
      <alignment horizontal="right" vertical="top"/>
      <protection/>
    </xf>
    <xf numFmtId="0" fontId="29" fillId="0" borderId="0">
      <alignment horizontal="right" vertical="top"/>
      <protection/>
    </xf>
    <xf numFmtId="0" fontId="30" fillId="0" borderId="0">
      <alignment horizontal="left" vertical="top"/>
      <protection/>
    </xf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2" fillId="28" borderId="1" applyNumberFormat="0" applyAlignment="0" applyProtection="0"/>
    <xf numFmtId="0" fontId="33" fillId="29" borderId="2" applyNumberFormat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30" borderId="7" applyNumberFormat="0" applyAlignment="0" applyProtection="0"/>
    <xf numFmtId="0" fontId="41" fillId="0" borderId="0" applyNumberForma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3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4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29" fillId="0" borderId="0" xfId="46" applyAlignment="1" quotePrefix="1">
      <alignment horizontal="right" vertical="top" wrapText="1"/>
      <protection/>
    </xf>
    <xf numFmtId="0" fontId="29" fillId="0" borderId="10" xfId="34" applyBorder="1" applyAlignment="1" quotePrefix="1">
      <alignment horizontal="center" vertical="center" wrapText="1"/>
      <protection/>
    </xf>
    <xf numFmtId="0" fontId="0" fillId="0" borderId="0" xfId="0" applyAlignment="1">
      <alignment wrapText="1"/>
    </xf>
    <xf numFmtId="0" fontId="49" fillId="0" borderId="11" xfId="0" applyFont="1" applyBorder="1" applyAlignment="1">
      <alignment wrapText="1"/>
    </xf>
    <xf numFmtId="0" fontId="49" fillId="0" borderId="11" xfId="0" applyFont="1" applyBorder="1" applyAlignment="1">
      <alignment horizontal="center" wrapText="1"/>
    </xf>
    <xf numFmtId="0" fontId="50" fillId="35" borderId="11" xfId="0" applyFont="1" applyFill="1" applyBorder="1" applyAlignment="1">
      <alignment wrapText="1"/>
    </xf>
    <xf numFmtId="0" fontId="50" fillId="35" borderId="11" xfId="0" applyFont="1" applyFill="1" applyBorder="1" applyAlignment="1">
      <alignment horizontal="center" wrapText="1"/>
    </xf>
    <xf numFmtId="2" fontId="0" fillId="0" borderId="0" xfId="0" applyNumberFormat="1" applyAlignment="1">
      <alignment wrapText="1"/>
    </xf>
    <xf numFmtId="2" fontId="30" fillId="0" borderId="12" xfId="42" applyNumberFormat="1" applyBorder="1" applyAlignment="1" quotePrefix="1">
      <alignment horizontal="right" vertical="center" wrapText="1"/>
      <protection/>
    </xf>
    <xf numFmtId="0" fontId="0" fillId="0" borderId="0" xfId="0" applyBorder="1" applyAlignment="1">
      <alignment wrapText="1"/>
    </xf>
    <xf numFmtId="0" fontId="30" fillId="0" borderId="0" xfId="43" applyBorder="1" applyAlignment="1" quotePrefix="1">
      <alignment horizontal="left" vertical="top" wrapText="1"/>
      <protection/>
    </xf>
    <xf numFmtId="2" fontId="29" fillId="0" borderId="13" xfId="39" applyNumberFormat="1" applyBorder="1" applyAlignment="1" quotePrefix="1">
      <alignment vertical="top" wrapText="1"/>
      <protection/>
    </xf>
    <xf numFmtId="2" fontId="29" fillId="0" borderId="0" xfId="39" applyNumberFormat="1" applyBorder="1" applyAlignment="1" quotePrefix="1">
      <alignment vertical="top" wrapText="1"/>
      <protection/>
    </xf>
    <xf numFmtId="2" fontId="51" fillId="0" borderId="0" xfId="42" applyNumberFormat="1" applyFont="1" applyBorder="1" applyAlignment="1" quotePrefix="1">
      <alignment horizontal="right" vertical="center" wrapText="1"/>
      <protection/>
    </xf>
    <xf numFmtId="0" fontId="0" fillId="0" borderId="0" xfId="0" applyAlignment="1">
      <alignment wrapText="1"/>
    </xf>
    <xf numFmtId="2" fontId="30" fillId="0" borderId="12" xfId="42" applyNumberFormat="1" applyBorder="1" applyAlignment="1" quotePrefix="1">
      <alignment horizontal="right" vertical="center" wrapText="1"/>
      <protection/>
    </xf>
    <xf numFmtId="0" fontId="29" fillId="0" borderId="0" xfId="46" applyAlignment="1" quotePrefix="1">
      <alignment horizontal="right" vertical="top" wrapText="1"/>
      <protection/>
    </xf>
    <xf numFmtId="0" fontId="39" fillId="0" borderId="0" xfId="0" applyFont="1" applyFill="1" applyAlignment="1">
      <alignment wrapText="1"/>
    </xf>
    <xf numFmtId="0" fontId="0" fillId="0" borderId="0" xfId="0" applyAlignment="1">
      <alignment wrapText="1"/>
    </xf>
    <xf numFmtId="0" fontId="29" fillId="21" borderId="12" xfId="41" applyBorder="1" applyAlignment="1" quotePrefix="1">
      <alignment horizontal="center" vertical="center" wrapText="1"/>
      <protection/>
    </xf>
    <xf numFmtId="0" fontId="0" fillId="0" borderId="12" xfId="0" applyFill="1" applyBorder="1" applyAlignment="1">
      <alignment horizontal="center" wrapText="1"/>
    </xf>
    <xf numFmtId="0" fontId="30" fillId="0" borderId="12" xfId="42" applyNumberFormat="1" applyFont="1" applyFill="1" applyBorder="1" applyAlignment="1" quotePrefix="1">
      <alignment horizontal="right" vertical="center" wrapText="1"/>
      <protection/>
    </xf>
    <xf numFmtId="2" fontId="30" fillId="0" borderId="12" xfId="42" applyNumberFormat="1" applyFont="1" applyFill="1" applyBorder="1" applyAlignment="1" quotePrefix="1">
      <alignment horizontal="right" vertical="center" wrapText="1"/>
      <protection/>
    </xf>
    <xf numFmtId="43" fontId="30" fillId="0" borderId="12" xfId="42" applyNumberFormat="1" applyFont="1" applyFill="1" applyBorder="1" applyAlignment="1" quotePrefix="1">
      <alignment horizontal="right" vertical="center" wrapText="1"/>
      <protection/>
    </xf>
    <xf numFmtId="0" fontId="0" fillId="0" borderId="0" xfId="0" applyFill="1" applyAlignment="1">
      <alignment wrapText="1"/>
    </xf>
    <xf numFmtId="0" fontId="0" fillId="0" borderId="0" xfId="0" applyFill="1" applyAlignment="1">
      <alignment wrapText="1"/>
    </xf>
    <xf numFmtId="171" fontId="50" fillId="0" borderId="13" xfId="76" applyFont="1" applyBorder="1" applyAlignment="1">
      <alignment horizontal="right" vertical="center" wrapText="1"/>
    </xf>
    <xf numFmtId="0" fontId="0" fillId="36" borderId="12" xfId="0" applyFill="1" applyBorder="1" applyAlignment="1">
      <alignment horizontal="center" wrapText="1"/>
    </xf>
    <xf numFmtId="0" fontId="30" fillId="0" borderId="14" xfId="43" applyBorder="1" applyAlignment="1" quotePrefix="1">
      <alignment horizontal="left" vertical="top" wrapText="1"/>
      <protection/>
    </xf>
    <xf numFmtId="0" fontId="30" fillId="0" borderId="15" xfId="43" applyBorder="1" applyAlignment="1" quotePrefix="1">
      <alignment horizontal="left" vertical="top" wrapText="1"/>
      <protection/>
    </xf>
    <xf numFmtId="0" fontId="29" fillId="21" borderId="16" xfId="41" applyBorder="1" applyAlignment="1" quotePrefix="1">
      <alignment horizontal="center" vertical="center" wrapText="1"/>
      <protection/>
    </xf>
    <xf numFmtId="0" fontId="29" fillId="21" borderId="17" xfId="41" applyBorder="1" applyAlignment="1" quotePrefix="1">
      <alignment horizontal="center" vertical="center" wrapText="1"/>
      <protection/>
    </xf>
    <xf numFmtId="0" fontId="30" fillId="0" borderId="18" xfId="37" applyBorder="1" applyAlignment="1" quotePrefix="1">
      <alignment horizontal="left" vertical="top" wrapText="1"/>
      <protection/>
    </xf>
    <xf numFmtId="0" fontId="30" fillId="0" borderId="19" xfId="37" applyBorder="1" applyAlignment="1" quotePrefix="1">
      <alignment horizontal="left" vertical="top" wrapText="1"/>
      <protection/>
    </xf>
    <xf numFmtId="0" fontId="30" fillId="0" borderId="12" xfId="43" applyFont="1" applyFill="1" applyBorder="1" applyAlignment="1" quotePrefix="1">
      <alignment horizontal="left" vertical="top" wrapText="1"/>
      <protection/>
    </xf>
    <xf numFmtId="0" fontId="30" fillId="0" borderId="20" xfId="43" applyBorder="1" applyAlignment="1" quotePrefix="1">
      <alignment horizontal="left" vertical="top" wrapText="1"/>
      <protection/>
    </xf>
    <xf numFmtId="0" fontId="30" fillId="0" borderId="17" xfId="43" applyBorder="1" applyAlignment="1" quotePrefix="1">
      <alignment horizontal="left" vertical="top" wrapText="1"/>
      <protection/>
    </xf>
    <xf numFmtId="0" fontId="28" fillId="0" borderId="0" xfId="33" applyAlignment="1" quotePrefix="1">
      <alignment horizontal="center" vertical="center" wrapText="1"/>
      <protection/>
    </xf>
    <xf numFmtId="4" fontId="29" fillId="0" borderId="0" xfId="39" applyNumberFormat="1" applyAlignment="1" quotePrefix="1">
      <alignment horizontal="right" vertical="top" wrapText="1"/>
      <protection/>
    </xf>
    <xf numFmtId="0" fontId="0" fillId="0" borderId="0" xfId="0" applyAlignment="1">
      <alignment wrapText="1"/>
    </xf>
    <xf numFmtId="0" fontId="30" fillId="0" borderId="21" xfId="43" applyBorder="1" applyAlignment="1" quotePrefix="1">
      <alignment horizontal="left" vertical="top" wrapText="1"/>
      <protection/>
    </xf>
    <xf numFmtId="0" fontId="30" fillId="0" borderId="22" xfId="43" applyBorder="1" applyAlignment="1" quotePrefix="1">
      <alignment horizontal="left" vertical="top" wrapText="1"/>
      <protection/>
    </xf>
    <xf numFmtId="0" fontId="30" fillId="0" borderId="23" xfId="43" applyBorder="1" applyAlignment="1" quotePrefix="1">
      <alignment horizontal="left" vertical="top" wrapText="1"/>
      <protection/>
    </xf>
    <xf numFmtId="0" fontId="30" fillId="0" borderId="10" xfId="43" applyBorder="1" applyAlignment="1" quotePrefix="1">
      <alignment horizontal="left" vertical="top" wrapText="1"/>
      <protection/>
    </xf>
    <xf numFmtId="4" fontId="29" fillId="0" borderId="24" xfId="47" applyNumberFormat="1" applyBorder="1" applyAlignment="1" quotePrefix="1">
      <alignment horizontal="right" vertical="top" wrapText="1"/>
      <protection/>
    </xf>
    <xf numFmtId="0" fontId="0" fillId="0" borderId="24" xfId="0" applyBorder="1" applyAlignment="1">
      <alignment wrapText="1"/>
    </xf>
    <xf numFmtId="2" fontId="30" fillId="0" borderId="12" xfId="42" applyNumberFormat="1" applyBorder="1" applyAlignment="1" quotePrefix="1">
      <alignment horizontal="right" vertical="center" wrapText="1"/>
      <protection/>
    </xf>
    <xf numFmtId="0" fontId="29" fillId="20" borderId="16" xfId="40" applyFont="1" applyBorder="1" applyAlignment="1" quotePrefix="1">
      <alignment horizontal="left" vertical="center" wrapText="1"/>
      <protection/>
    </xf>
    <xf numFmtId="0" fontId="39" fillId="0" borderId="17" xfId="0" applyFont="1" applyBorder="1" applyAlignment="1">
      <alignment wrapText="1"/>
    </xf>
    <xf numFmtId="0" fontId="0" fillId="0" borderId="12" xfId="0" applyFont="1" applyFill="1" applyBorder="1" applyAlignment="1">
      <alignment wrapText="1"/>
    </xf>
  </cellXfs>
  <cellStyles count="6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S0" xfId="33"/>
    <cellStyle name="S1" xfId="34"/>
    <cellStyle name="S10" xfId="35"/>
    <cellStyle name="S11" xfId="36"/>
    <cellStyle name="S12" xfId="37"/>
    <cellStyle name="S13" xfId="38"/>
    <cellStyle name="S2" xfId="39"/>
    <cellStyle name="S3" xfId="40"/>
    <cellStyle name="S4" xfId="41"/>
    <cellStyle name="S5" xfId="42"/>
    <cellStyle name="S6" xfId="43"/>
    <cellStyle name="S7" xfId="44"/>
    <cellStyle name="S7 2" xfId="45"/>
    <cellStyle name="S8" xfId="46"/>
    <cellStyle name="S9" xfId="47"/>
    <cellStyle name="S9 2" xfId="48"/>
    <cellStyle name="Акцент1" xfId="49"/>
    <cellStyle name="Акцент2" xfId="50"/>
    <cellStyle name="Акцент3" xfId="51"/>
    <cellStyle name="Акцент4" xfId="52"/>
    <cellStyle name="Акцент5" xfId="53"/>
    <cellStyle name="Акцент6" xfId="54"/>
    <cellStyle name="Ввод " xfId="55"/>
    <cellStyle name="Вывод" xfId="56"/>
    <cellStyle name="Вычисление" xfId="57"/>
    <cellStyle name="Hyperlink" xfId="58"/>
    <cellStyle name="Currency" xfId="59"/>
    <cellStyle name="Currency [0]" xfId="60"/>
    <cellStyle name="Заголовок 1" xfId="61"/>
    <cellStyle name="Заголовок 2" xfId="62"/>
    <cellStyle name="Заголовок 3" xfId="63"/>
    <cellStyle name="Заголовок 4" xfId="64"/>
    <cellStyle name="Итог" xfId="65"/>
    <cellStyle name="Контрольная ячейка" xfId="66"/>
    <cellStyle name="Название" xfId="67"/>
    <cellStyle name="Нейтральный" xfId="68"/>
    <cellStyle name="Followed Hyperlink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METCHIK\Desktop\&#1047;&#1072;&#1090;&#1088;&#1072;&#1090;&#1099;%20&#1087;&#1086;%20&#1076;&#1086;&#1084;&#1072;&#1084;\&#1059;&#1089;&#1083;&#1091;&#1075;&#1080;%20&#1046;&#1050;&#1058;%20(&#1079;&#1072;&#1090;&#1088;&#1072;&#1090;&#1099;%20&#1087;&#1086;%20&#1076;&#1086;&#1084;&#1072;&#1084;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85;&#1072;&#1095;&#1080;&#1089;&#1083;&#1077;&#1085;&#1086;%20&#1087;&#1086;&#1083;&#1091;&#1095;&#1077;&#1085;&#1086;%202019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 июль 15г"/>
      <sheetName val="Лист1"/>
    </sheetNames>
    <sheetDataSet>
      <sheetData sheetId="0">
        <row r="198">
          <cell r="J198">
            <v>164.5080442475163</v>
          </cell>
        </row>
        <row r="211">
          <cell r="J211">
            <v>57.61003152965285</v>
          </cell>
        </row>
        <row r="238">
          <cell r="J238">
            <v>5104.102046353025</v>
          </cell>
        </row>
        <row r="264">
          <cell r="J264">
            <v>70.89432176238583</v>
          </cell>
        </row>
        <row r="277">
          <cell r="J277">
            <v>835.5001207362125</v>
          </cell>
        </row>
        <row r="323">
          <cell r="J323">
            <v>99.97549482510472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76">
          <cell r="B76">
            <v>74185.48</v>
          </cell>
          <cell r="C76">
            <v>71241.79999999999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tabSelected="1" zoomScale="110" zoomScaleNormal="110" zoomScalePageLayoutView="0" workbookViewId="0" topLeftCell="A1">
      <selection activeCell="B29" sqref="B29:D29"/>
    </sheetView>
  </sheetViews>
  <sheetFormatPr defaultColWidth="9.140625" defaultRowHeight="15"/>
  <cols>
    <col min="1" max="1" width="0.85546875" style="1" customWidth="1"/>
    <col min="2" max="2" width="41.00390625" style="1" customWidth="1"/>
    <col min="3" max="3" width="31.8515625" style="1" customWidth="1"/>
    <col min="4" max="4" width="9.57421875" style="1" customWidth="1"/>
    <col min="5" max="5" width="11.57421875" style="9" customWidth="1"/>
    <col min="6" max="6" width="5.57421875" style="1" customWidth="1"/>
    <col min="7" max="7" width="3.7109375" style="1" customWidth="1"/>
    <col min="8" max="16384" width="9.140625" style="1" customWidth="1"/>
  </cols>
  <sheetData>
    <row r="1" spans="1:5" s="20" customFormat="1" ht="24" customHeight="1">
      <c r="A1" s="39" t="s">
        <v>30</v>
      </c>
      <c r="B1" s="39"/>
      <c r="C1" s="39"/>
      <c r="D1" s="39"/>
      <c r="E1" s="39"/>
    </row>
    <row r="2" spans="2:5" s="4" customFormat="1" ht="12" customHeight="1">
      <c r="B2" s="3" t="s">
        <v>0</v>
      </c>
      <c r="E2" s="9"/>
    </row>
    <row r="3" spans="2:12" ht="21" customHeight="1">
      <c r="B3" s="32" t="s">
        <v>1</v>
      </c>
      <c r="C3" s="33"/>
      <c r="D3" s="33"/>
      <c r="E3" s="21" t="s">
        <v>37</v>
      </c>
      <c r="H3" s="29" t="s">
        <v>33</v>
      </c>
      <c r="I3" s="29"/>
      <c r="J3" s="29"/>
      <c r="K3" s="29"/>
      <c r="L3" s="29"/>
    </row>
    <row r="4" spans="2:12" ht="15" customHeight="1" thickBot="1">
      <c r="B4" s="49" t="s">
        <v>24</v>
      </c>
      <c r="C4" s="50"/>
      <c r="D4" s="50"/>
      <c r="E4" s="50"/>
      <c r="H4" s="22" t="s">
        <v>14</v>
      </c>
      <c r="I4" s="22" t="s">
        <v>34</v>
      </c>
      <c r="J4" s="22" t="s">
        <v>27</v>
      </c>
      <c r="K4" s="22" t="s">
        <v>35</v>
      </c>
      <c r="L4" s="22" t="s">
        <v>36</v>
      </c>
    </row>
    <row r="5" spans="2:12" ht="12" customHeight="1" hidden="1" thickBot="1">
      <c r="B5" s="37" t="s">
        <v>13</v>
      </c>
      <c r="C5" s="38"/>
      <c r="D5" s="38"/>
      <c r="E5" s="10"/>
      <c r="H5" s="5" t="s">
        <v>14</v>
      </c>
      <c r="I5" s="5" t="s">
        <v>15</v>
      </c>
      <c r="J5" s="5" t="s">
        <v>16</v>
      </c>
      <c r="K5" s="5" t="s">
        <v>17</v>
      </c>
      <c r="L5" s="6" t="s">
        <v>18</v>
      </c>
    </row>
    <row r="6" spans="2:12" ht="23.25" customHeight="1" thickBot="1">
      <c r="B6" s="37" t="s">
        <v>25</v>
      </c>
      <c r="C6" s="38"/>
      <c r="D6" s="38"/>
      <c r="E6" s="10">
        <f>2.05*J6*12+J6*2*2.05+2.05*4*K6</f>
        <v>2606.7799999999997</v>
      </c>
      <c r="H6" s="7">
        <v>8</v>
      </c>
      <c r="I6" s="7">
        <v>379.7</v>
      </c>
      <c r="J6" s="7">
        <v>10</v>
      </c>
      <c r="K6" s="7">
        <v>282.9</v>
      </c>
      <c r="L6" s="8">
        <v>17</v>
      </c>
    </row>
    <row r="7" spans="2:5" ht="36" customHeight="1">
      <c r="B7" s="37" t="s">
        <v>19</v>
      </c>
      <c r="C7" s="38"/>
      <c r="D7" s="38"/>
      <c r="E7" s="10">
        <f>(I6*2.05*2)</f>
        <v>1556.7699999999998</v>
      </c>
    </row>
    <row r="8" spans="2:5" ht="12" customHeight="1">
      <c r="B8" s="37" t="s">
        <v>20</v>
      </c>
      <c r="C8" s="38"/>
      <c r="D8" s="38"/>
      <c r="E8" s="10">
        <f>I6*2.05*2</f>
        <v>1556.7699999999998</v>
      </c>
    </row>
    <row r="9" spans="2:5" ht="12" customHeight="1" hidden="1">
      <c r="B9" s="37" t="s">
        <v>21</v>
      </c>
      <c r="C9" s="38"/>
      <c r="D9" s="38"/>
      <c r="E9" s="10"/>
    </row>
    <row r="10" spans="2:5" ht="26.25" customHeight="1">
      <c r="B10" s="37" t="s">
        <v>22</v>
      </c>
      <c r="C10" s="38"/>
      <c r="D10" s="38"/>
      <c r="E10" s="10">
        <f>(3*121.53*2*I6/1000)*3</f>
        <v>830.608938</v>
      </c>
    </row>
    <row r="11" spans="2:5" ht="12" customHeight="1">
      <c r="B11" s="37" t="s">
        <v>7</v>
      </c>
      <c r="C11" s="38"/>
      <c r="D11" s="38"/>
      <c r="E11" s="10">
        <f>12*I6*0.83</f>
        <v>3781.8119999999994</v>
      </c>
    </row>
    <row r="12" spans="2:5" ht="12" customHeight="1">
      <c r="B12" s="37" t="s">
        <v>9</v>
      </c>
      <c r="C12" s="38"/>
      <c r="D12" s="38"/>
      <c r="E12" s="10">
        <f>12*I6*6.05</f>
        <v>27566.219999999998</v>
      </c>
    </row>
    <row r="13" spans="2:5" ht="12" customHeight="1">
      <c r="B13" s="37" t="s">
        <v>10</v>
      </c>
      <c r="C13" s="38"/>
      <c r="D13" s="38"/>
      <c r="E13" s="10">
        <f>1*L6*286.7</f>
        <v>4873.9</v>
      </c>
    </row>
    <row r="14" spans="2:5" ht="12" customHeight="1">
      <c r="B14" s="37" t="s">
        <v>8</v>
      </c>
      <c r="C14" s="38"/>
      <c r="D14" s="38"/>
      <c r="E14" s="10">
        <f>12*I6*0.54</f>
        <v>2460.456</v>
      </c>
    </row>
    <row r="15" spans="2:5" s="16" customFormat="1" ht="12" customHeight="1">
      <c r="B15" s="34" t="s">
        <v>12</v>
      </c>
      <c r="C15" s="35"/>
      <c r="D15" s="35"/>
      <c r="E15" s="17">
        <v>5000</v>
      </c>
    </row>
    <row r="16" spans="2:5" ht="6" customHeight="1">
      <c r="B16" s="42" t="s">
        <v>11</v>
      </c>
      <c r="C16" s="43"/>
      <c r="D16" s="43"/>
      <c r="E16" s="48">
        <f>12*I6*0.92</f>
        <v>4191.888</v>
      </c>
    </row>
    <row r="17" spans="2:5" ht="6" customHeight="1">
      <c r="B17" s="44"/>
      <c r="C17" s="45"/>
      <c r="D17" s="45"/>
      <c r="E17" s="48"/>
    </row>
    <row r="18" spans="2:5" ht="6" customHeight="1">
      <c r="B18" s="42" t="s">
        <v>23</v>
      </c>
      <c r="C18" s="43"/>
      <c r="D18" s="43"/>
      <c r="E18" s="48">
        <f>12*I6*4.62</f>
        <v>21050.568</v>
      </c>
    </row>
    <row r="19" spans="2:5" ht="6" customHeight="1">
      <c r="B19" s="44"/>
      <c r="C19" s="45"/>
      <c r="D19" s="45"/>
      <c r="E19" s="48"/>
    </row>
    <row r="20" spans="2:5" ht="12" customHeight="1">
      <c r="B20" s="30" t="s">
        <v>26</v>
      </c>
      <c r="C20" s="31"/>
      <c r="D20" s="31"/>
      <c r="E20" s="10">
        <f>H6*50%*2*137.35*0.38</f>
        <v>417.544</v>
      </c>
    </row>
    <row r="21" spans="2:5" s="26" customFormat="1" ht="12.75" customHeight="1">
      <c r="B21" s="36" t="s">
        <v>5</v>
      </c>
      <c r="C21" s="36"/>
      <c r="D21" s="36"/>
      <c r="E21" s="23">
        <f>2201.44+550.57</f>
        <v>2752.01</v>
      </c>
    </row>
    <row r="22" spans="2:5" s="27" customFormat="1" ht="15">
      <c r="B22" s="36" t="s">
        <v>6</v>
      </c>
      <c r="C22" s="36"/>
      <c r="D22" s="36"/>
      <c r="E22" s="25">
        <f>50.89*13</f>
        <v>661.57</v>
      </c>
    </row>
    <row r="23" spans="2:5" s="27" customFormat="1" ht="15">
      <c r="B23" s="36" t="s">
        <v>31</v>
      </c>
      <c r="C23" s="36"/>
      <c r="D23" s="36"/>
      <c r="E23" s="25">
        <f>24*'[1]на июль 15г'!$J$198</f>
        <v>3948.193061940391</v>
      </c>
    </row>
    <row r="24" spans="2:5" s="27" customFormat="1" ht="12" customHeight="1">
      <c r="B24" s="36" t="s">
        <v>41</v>
      </c>
      <c r="C24" s="51"/>
      <c r="D24" s="51"/>
      <c r="E24" s="23">
        <f>214.6</f>
        <v>214.6</v>
      </c>
    </row>
    <row r="25" spans="2:5" s="27" customFormat="1" ht="15">
      <c r="B25" s="36" t="s">
        <v>39</v>
      </c>
      <c r="C25" s="36"/>
      <c r="D25" s="36"/>
      <c r="E25" s="24">
        <f>1*'[1]на июль 15г'!$J$277</f>
        <v>835.5001207362125</v>
      </c>
    </row>
    <row r="26" spans="2:5" s="27" customFormat="1" ht="14.25" customHeight="1">
      <c r="B26" s="36" t="s">
        <v>40</v>
      </c>
      <c r="C26" s="36"/>
      <c r="D26" s="36"/>
      <c r="E26" s="24">
        <f>25*'[1]на июль 15г'!$J$198</f>
        <v>4112.7011061879075</v>
      </c>
    </row>
    <row r="27" spans="2:5" s="27" customFormat="1" ht="12" customHeight="1">
      <c r="B27" s="36" t="s">
        <v>28</v>
      </c>
      <c r="C27" s="36"/>
      <c r="D27" s="36"/>
      <c r="E27" s="25">
        <f>4*'[1]на июль 15г'!$J$323</f>
        <v>399.9019793004189</v>
      </c>
    </row>
    <row r="28" spans="2:5" s="19" customFormat="1" ht="12" customHeight="1">
      <c r="B28" s="36" t="s">
        <v>42</v>
      </c>
      <c r="C28" s="36"/>
      <c r="D28" s="36"/>
      <c r="E28" s="25">
        <f>2*'[1]на июль 15г'!$J$238</f>
        <v>10208.20409270605</v>
      </c>
    </row>
    <row r="29" spans="2:5" s="27" customFormat="1" ht="14.25" customHeight="1">
      <c r="B29" s="36" t="s">
        <v>38</v>
      </c>
      <c r="C29" s="36"/>
      <c r="D29" s="36"/>
      <c r="E29" s="24">
        <f>31*'[1]на июль 15г'!$J$211</f>
        <v>1785.9109774192384</v>
      </c>
    </row>
    <row r="30" spans="2:5" s="27" customFormat="1" ht="14.25" customHeight="1">
      <c r="B30" s="36" t="s">
        <v>3</v>
      </c>
      <c r="C30" s="36"/>
      <c r="D30" s="36"/>
      <c r="E30" s="24">
        <f>7*'[1]на июль 15г'!$J$211</f>
        <v>403.27022070756993</v>
      </c>
    </row>
    <row r="31" spans="2:5" s="27" customFormat="1" ht="12" customHeight="1">
      <c r="B31" s="36" t="s">
        <v>2</v>
      </c>
      <c r="C31" s="36"/>
      <c r="D31" s="36"/>
      <c r="E31" s="25">
        <f>6*'[1]на июль 15г'!$J$264</f>
        <v>425.365930574315</v>
      </c>
    </row>
    <row r="32" spans="2:5" s="4" customFormat="1" ht="12" customHeight="1">
      <c r="B32" s="12"/>
      <c r="C32" s="12"/>
      <c r="D32" s="12"/>
      <c r="E32" s="15">
        <f>SUM(E5:E31)</f>
        <v>101640.54442757207</v>
      </c>
    </row>
    <row r="33" spans="3:5" ht="12" customHeight="1">
      <c r="C33" s="18" t="s">
        <v>29</v>
      </c>
      <c r="D33" s="46">
        <f>'[2]Лист1'!$B$76</f>
        <v>74185.48</v>
      </c>
      <c r="E33" s="47"/>
    </row>
    <row r="34" spans="3:5" ht="12" customHeight="1">
      <c r="C34" s="2" t="s">
        <v>4</v>
      </c>
      <c r="D34" s="40">
        <f>'[2]Лист1'!$C$76</f>
        <v>71241.79999999999</v>
      </c>
      <c r="E34" s="41"/>
    </row>
    <row r="35" spans="3:5" ht="12" customHeight="1">
      <c r="C35" s="18" t="s">
        <v>32</v>
      </c>
      <c r="D35" s="13"/>
      <c r="E35" s="28">
        <f>E32</f>
        <v>101640.54442757207</v>
      </c>
    </row>
    <row r="36" spans="3:5" s="4" customFormat="1" ht="22.5" customHeight="1">
      <c r="C36" s="2"/>
      <c r="D36" s="14"/>
      <c r="E36" s="11"/>
    </row>
  </sheetData>
  <sheetProtection password="CCF3" sheet="1" objects="1" scenarios="1" selectLockedCells="1" selectUnlockedCells="1"/>
  <mergeCells count="33">
    <mergeCell ref="B4:E4"/>
    <mergeCell ref="B25:D25"/>
    <mergeCell ref="B24:D24"/>
    <mergeCell ref="B5:D5"/>
    <mergeCell ref="B31:D31"/>
    <mergeCell ref="B28:D28"/>
    <mergeCell ref="B27:D27"/>
    <mergeCell ref="B10:D10"/>
    <mergeCell ref="B16:D17"/>
    <mergeCell ref="E16:E17"/>
    <mergeCell ref="B30:D30"/>
    <mergeCell ref="B22:D22"/>
    <mergeCell ref="E18:E19"/>
    <mergeCell ref="B14:D14"/>
    <mergeCell ref="A1:E1"/>
    <mergeCell ref="D34:E34"/>
    <mergeCell ref="B18:D19"/>
    <mergeCell ref="B26:D26"/>
    <mergeCell ref="D33:E33"/>
    <mergeCell ref="B6:D6"/>
    <mergeCell ref="B7:D7"/>
    <mergeCell ref="B8:D8"/>
    <mergeCell ref="B9:D9"/>
    <mergeCell ref="H3:L3"/>
    <mergeCell ref="B20:D20"/>
    <mergeCell ref="B3:D3"/>
    <mergeCell ref="B15:D15"/>
    <mergeCell ref="B29:D29"/>
    <mergeCell ref="B11:D11"/>
    <mergeCell ref="B12:D12"/>
    <mergeCell ref="B21:D21"/>
    <mergeCell ref="B23:D23"/>
    <mergeCell ref="B13:D13"/>
  </mergeCells>
  <printOptions/>
  <pageMargins left="0.3611111111111111" right="0.14444444444444446" top="0.3611111111111111" bottom="0.3611111111111111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Smetchik</dc:creator>
  <cp:keywords/>
  <dc:description/>
  <cp:lastModifiedBy>User</cp:lastModifiedBy>
  <cp:lastPrinted>2020-03-19T03:26:36Z</cp:lastPrinted>
  <dcterms:created xsi:type="dcterms:W3CDTF">2018-02-22T04:59:03Z</dcterms:created>
  <dcterms:modified xsi:type="dcterms:W3CDTF">2020-03-27T03:15:08Z</dcterms:modified>
  <cp:category/>
  <cp:version/>
  <cp:contentType/>
  <cp:contentStatus/>
</cp:coreProperties>
</file>