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</externalReferences>
  <definedNames/>
  <calcPr calcMode="autoNoTable" fullCalcOnLoad="1"/>
</workbook>
</file>

<file path=xl/sharedStrings.xml><?xml version="1.0" encoding="utf-8"?>
<sst xmlns="http://schemas.openxmlformats.org/spreadsheetml/2006/main" count="57" uniqueCount="56">
  <si>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</si>
  <si>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</si>
  <si>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</si>
  <si>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</si>
  <si>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</si>
  <si>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</si>
  <si>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</si>
  <si>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</si>
  <si>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</si>
  <si>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</si>
  <si>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</si>
  <si>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</si>
  <si>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</si>
  <si>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</si>
  <si>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</si>
  <si>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</si>
  <si>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</si>
  <si>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</si>
  <si>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</si>
  <si>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</si>
  <si>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</si>
  <si>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</si>
  <si>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</si>
  <si>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</si>
  <si>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</si>
  <si>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</si>
  <si>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</si>
  <si>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ШОРНИКОВА, 13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</si>
  <si>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</si>
  <si>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</si>
  <si>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</si>
  <si>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</si>
  <si>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</si>
  <si>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</si>
  <si>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</si>
  <si>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</si>
  <si>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Смена патронов</t>
  </si>
  <si>
    <t>Смена внутренних трубопроводов из стальных труб диаметром: до 32 мм</t>
  </si>
  <si>
    <t>Автомат одно-, двух-, трехполюсный, устанавливаемый на конструкции: на стене или колонне, на ток до 100 А</t>
  </si>
  <si>
    <t>Установка почтовых ящиков</t>
  </si>
  <si>
    <t>Ремонт кровли</t>
  </si>
  <si>
    <t>Отчет о работах, выполненных за период с Января 2019 г. по Декабрь 2019 г.</t>
  </si>
  <si>
    <t>Прокладка кабеля АВВГ 2*2,5</t>
  </si>
  <si>
    <t>Итого затрачено по дому:</t>
  </si>
  <si>
    <t xml:space="preserve">Начислено по дому: </t>
  </si>
  <si>
    <t>Количество</t>
  </si>
  <si>
    <t xml:space="preserve">общая площадь </t>
  </si>
  <si>
    <t>чердак</t>
  </si>
  <si>
    <t>стояки</t>
  </si>
  <si>
    <t>Сумма</t>
  </si>
  <si>
    <t>Смена вентилей и клапанов обратных муфтовых диаметром:  32 мм</t>
  </si>
  <si>
    <t xml:space="preserve">Смена ламп: светодиодных </t>
  </si>
  <si>
    <t>Установка пружин на тамбурные двери</t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</si>
  <si>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</si>
  <si>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регистра</t>
  </si>
  <si>
    <r>
      <t>Присоединение к зажимам жил проводов или кабелей сечением: до 35 мм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</si>
</sst>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3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9" fillId="0" borderId="0" xfId="0" applyFont="1" applyFill="1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50" fillId="0" borderId="13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28" fillId="35" borderId="0" xfId="33" applyFill="1" applyAlignment="1" quotePrefix="1">
      <alignment horizontal="left" vertical="center" wrapText="1"/>
      <protection/>
    </xf>
    <xf numFmtId="0" fontId="0" fillId="35" borderId="0" xfId="0" applyFill="1" applyAlignment="1">
      <alignment horizontal="left" wrapText="1"/>
    </xf>
    <xf numFmtId="0" fontId="0" fillId="0" borderId="12" xfId="0" applyFont="1" applyFill="1" applyBorder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29" fillId="20" borderId="19" xfId="40" applyFont="1" applyBorder="1" applyAlignment="1" quotePrefix="1">
      <alignment horizontal="left" vertical="center" wrapText="1"/>
      <protection/>
    </xf>
    <xf numFmtId="0" fontId="0" fillId="0" borderId="20" xfId="0" applyBorder="1" applyAlignment="1">
      <alignment wrapText="1"/>
    </xf>
    <xf numFmtId="0" fontId="29" fillId="21" borderId="19" xfId="41" applyBorder="1" applyAlignment="1" quotePrefix="1">
      <alignment horizontal="center" vertical="center" wrapText="1"/>
      <protection/>
    </xf>
    <xf numFmtId="0" fontId="29" fillId="21" borderId="20" xfId="41" applyBorder="1" applyAlignment="1" quotePrefix="1">
      <alignment horizontal="center" vertical="center" wrapText="1"/>
      <protection/>
    </xf>
    <xf numFmtId="0" fontId="30" fillId="0" borderId="21" xfId="37" applyBorder="1" applyAlignment="1" quotePrefix="1">
      <alignment horizontal="left" vertical="top" wrapText="1"/>
      <protection/>
    </xf>
    <xf numFmtId="0" fontId="30" fillId="0" borderId="22" xfId="37" applyBorder="1" applyAlignment="1" quotePrefix="1">
      <alignment horizontal="left" vertical="top" wrapText="1"/>
      <protection/>
    </xf>
    <xf numFmtId="4" fontId="29" fillId="0" borderId="23" xfId="47" applyNumberFormat="1" applyBorder="1" applyAlignment="1" quotePrefix="1">
      <alignment horizontal="right" vertical="top" wrapText="1"/>
      <protection/>
    </xf>
    <xf numFmtId="0" fontId="0" fillId="0" borderId="23" xfId="0" applyBorder="1" applyAlignment="1">
      <alignment wrapText="1"/>
    </xf>
    <xf numFmtId="0" fontId="30" fillId="0" borderId="12" xfId="37" applyFont="1" applyFill="1" applyBorder="1" applyAlignment="1" quotePrefix="1">
      <alignment horizontal="left" vertical="top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36" borderId="12" xfId="0" applyFill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323">
          <cell r="J323">
            <v>99.97549482510472</v>
          </cell>
        </row>
        <row r="444">
          <cell r="J444">
            <v>684.615821482499</v>
          </cell>
        </row>
        <row r="464">
          <cell r="J464">
            <v>927.387895865775</v>
          </cell>
        </row>
        <row r="710">
          <cell r="J710">
            <v>3527.265147079781</v>
          </cell>
        </row>
        <row r="915">
          <cell r="J915">
            <v>467.02159089779934</v>
          </cell>
        </row>
        <row r="940">
          <cell r="J940">
            <v>546.9912167362124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2">
          <cell r="B82">
            <v>480748.4200000002</v>
          </cell>
          <cell r="C82">
            <v>469799.3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9"/>
  <sheetViews>
    <sheetView tabSelected="1" view="pageBreakPreview" zoomScale="130" zoomScaleNormal="130" zoomScaleSheetLayoutView="130" zoomScalePageLayoutView="0" workbookViewId="0" topLeftCell="C3">
      <selection activeCell="B44" sqref="B44:D44"/>
    </sheetView>
  </sheetViews>
  <sheetFormatPr defaultColWidth="9.140625" defaultRowHeight="15"/>
  <cols>
    <col min="1" max="1" width="2.57421875" style="1" customWidth="1"/>
    <col min="2" max="2" width="41.00390625" style="1" customWidth="1"/>
    <col min="3" max="3" width="31.00390625" style="1" customWidth="1"/>
    <col min="4" max="4" width="9.421875" style="1" customWidth="1"/>
    <col min="5" max="5" width="12.8515625" style="9" customWidth="1"/>
    <col min="6" max="6" width="10.421875" style="1" bestFit="1" customWidth="1"/>
    <col min="7" max="7" width="3.7109375" style="1" customWidth="1"/>
    <col min="8" max="16384" width="9.140625" style="1" customWidth="1"/>
  </cols>
  <sheetData>
    <row r="1" spans="1:7" s="16" customFormat="1" ht="24" customHeight="1">
      <c r="A1" s="34" t="s">
        <v>41</v>
      </c>
      <c r="B1" s="35"/>
      <c r="C1" s="35"/>
      <c r="D1" s="35"/>
      <c r="E1" s="35"/>
      <c r="F1" s="35"/>
      <c r="G1" s="35"/>
    </row>
    <row r="2" spans="2:5" s="4" customFormat="1" ht="12" customHeight="1">
      <c r="B2" s="3" t="s">
        <v>0</v>
      </c>
      <c r="E2" s="9"/>
    </row>
    <row r="3" spans="2:12" ht="21" customHeight="1">
      <c r="B3" s="49" t="s">
        <v>1</v>
      </c>
      <c r="C3" s="50"/>
      <c r="D3" s="50"/>
      <c r="E3" s="19" t="s">
        <v>49</v>
      </c>
      <c r="H3" s="58" t="s">
        <v>45</v>
      </c>
      <c r="I3" s="58"/>
      <c r="J3" s="58"/>
      <c r="K3" s="58"/>
      <c r="L3" s="58"/>
    </row>
    <row r="4" spans="2:12" ht="15" customHeight="1" thickBot="1">
      <c r="B4" s="47" t="s">
        <v>27</v>
      </c>
      <c r="C4" s="48"/>
      <c r="D4" s="48"/>
      <c r="E4" s="48"/>
      <c r="H4" s="20" t="s">
        <v>17</v>
      </c>
      <c r="I4" s="20" t="s">
        <v>46</v>
      </c>
      <c r="J4" s="20" t="s">
        <v>35</v>
      </c>
      <c r="K4" s="20" t="s">
        <v>47</v>
      </c>
      <c r="L4" s="20" t="s">
        <v>48</v>
      </c>
    </row>
    <row r="5" spans="2:12" ht="12" customHeight="1" hidden="1" thickBot="1">
      <c r="B5" s="45" t="s">
        <v>16</v>
      </c>
      <c r="C5" s="46"/>
      <c r="D5" s="46"/>
      <c r="E5" s="10"/>
      <c r="H5" s="5" t="s">
        <v>17</v>
      </c>
      <c r="I5" s="5" t="s">
        <v>18</v>
      </c>
      <c r="J5" s="5" t="s">
        <v>19</v>
      </c>
      <c r="K5" s="5" t="s">
        <v>20</v>
      </c>
      <c r="L5" s="6" t="s">
        <v>21</v>
      </c>
    </row>
    <row r="6" spans="2:12" ht="29.25" customHeight="1" thickBot="1">
      <c r="B6" s="45" t="s">
        <v>28</v>
      </c>
      <c r="C6" s="46"/>
      <c r="D6" s="46"/>
      <c r="E6" s="10">
        <f>2.05*J6*12+J6*2*2.05+2.05*4*J6</f>
        <v>25604.91</v>
      </c>
      <c r="H6" s="7">
        <v>60</v>
      </c>
      <c r="I6" s="7">
        <v>2480.4</v>
      </c>
      <c r="J6" s="7">
        <v>693.9</v>
      </c>
      <c r="K6" s="7">
        <f>J6</f>
        <v>693.9</v>
      </c>
      <c r="L6" s="8">
        <v>39</v>
      </c>
    </row>
    <row r="7" spans="2:5" ht="36" customHeight="1">
      <c r="B7" s="45" t="s">
        <v>22</v>
      </c>
      <c r="C7" s="46"/>
      <c r="D7" s="46"/>
      <c r="E7" s="10">
        <f>(I6*2.05*2)</f>
        <v>10169.64</v>
      </c>
    </row>
    <row r="8" spans="2:5" ht="15">
      <c r="B8" s="45" t="s">
        <v>23</v>
      </c>
      <c r="C8" s="46"/>
      <c r="D8" s="46"/>
      <c r="E8" s="10">
        <f>I6*2.05*2</f>
        <v>10169.64</v>
      </c>
    </row>
    <row r="9" spans="2:5" ht="15" customHeight="1" hidden="1">
      <c r="B9" s="45" t="s">
        <v>24</v>
      </c>
      <c r="C9" s="46"/>
      <c r="D9" s="46"/>
      <c r="E9" s="10"/>
    </row>
    <row r="10" spans="2:5" ht="26.25" customHeight="1">
      <c r="B10" s="45" t="s">
        <v>25</v>
      </c>
      <c r="C10" s="46"/>
      <c r="D10" s="46"/>
      <c r="E10" s="10">
        <f>(3*121.53*2*I6/1000)*3</f>
        <v>5425.9742160000005</v>
      </c>
    </row>
    <row r="11" spans="2:5" ht="12" customHeight="1">
      <c r="B11" s="45" t="s">
        <v>10</v>
      </c>
      <c r="C11" s="46"/>
      <c r="D11" s="46"/>
      <c r="E11" s="10">
        <f>12*I6*0.83</f>
        <v>24704.784</v>
      </c>
    </row>
    <row r="12" spans="2:5" ht="12" customHeight="1">
      <c r="B12" s="45" t="s">
        <v>12</v>
      </c>
      <c r="C12" s="46"/>
      <c r="D12" s="46"/>
      <c r="E12" s="10">
        <f>12*I6*6.05</f>
        <v>180077.04</v>
      </c>
    </row>
    <row r="13" spans="2:5" ht="12" customHeight="1">
      <c r="B13" s="45" t="s">
        <v>13</v>
      </c>
      <c r="C13" s="46"/>
      <c r="D13" s="46"/>
      <c r="E13" s="10">
        <f>1*L6*286.7*2</f>
        <v>22362.6</v>
      </c>
    </row>
    <row r="14" spans="2:5" ht="12" customHeight="1">
      <c r="B14" s="45" t="s">
        <v>11</v>
      </c>
      <c r="C14" s="46"/>
      <c r="D14" s="46"/>
      <c r="E14" s="10">
        <f>12*I6*0.54</f>
        <v>16072.992000000002</v>
      </c>
    </row>
    <row r="15" spans="2:5" ht="12" customHeight="1">
      <c r="B15" s="51" t="s">
        <v>15</v>
      </c>
      <c r="C15" s="52"/>
      <c r="D15" s="52"/>
      <c r="E15" s="10">
        <v>15000</v>
      </c>
    </row>
    <row r="16" spans="2:5" ht="6" customHeight="1">
      <c r="B16" s="41" t="s">
        <v>14</v>
      </c>
      <c r="C16" s="42"/>
      <c r="D16" s="42"/>
      <c r="E16" s="37">
        <f>12*I6*0.61</f>
        <v>18156.528000000002</v>
      </c>
    </row>
    <row r="17" spans="2:5" ht="6" customHeight="1">
      <c r="B17" s="43"/>
      <c r="C17" s="44"/>
      <c r="D17" s="44"/>
      <c r="E17" s="37"/>
    </row>
    <row r="18" spans="2:5" ht="6" customHeight="1">
      <c r="B18" s="41" t="s">
        <v>26</v>
      </c>
      <c r="C18" s="42"/>
      <c r="D18" s="42"/>
      <c r="E18" s="37">
        <f>12*I6*1.31</f>
        <v>38991.888000000006</v>
      </c>
    </row>
    <row r="19" spans="2:5" ht="6" customHeight="1">
      <c r="B19" s="43"/>
      <c r="C19" s="44"/>
      <c r="D19" s="44"/>
      <c r="E19" s="37"/>
    </row>
    <row r="20" spans="2:5" s="26" customFormat="1" ht="12" customHeight="1">
      <c r="B20" s="38" t="s">
        <v>34</v>
      </c>
      <c r="C20" s="39"/>
      <c r="D20" s="39"/>
      <c r="E20" s="27">
        <v>2100</v>
      </c>
    </row>
    <row r="21" spans="2:5" ht="12" customHeight="1">
      <c r="B21" s="38" t="s">
        <v>29</v>
      </c>
      <c r="C21" s="39"/>
      <c r="D21" s="39"/>
      <c r="E21" s="10">
        <f>12*I6*0.37</f>
        <v>11012.976</v>
      </c>
    </row>
    <row r="22" spans="2:5" ht="12" customHeight="1">
      <c r="B22" s="40" t="s">
        <v>30</v>
      </c>
      <c r="C22" s="40"/>
      <c r="D22" s="40"/>
      <c r="E22" s="22">
        <f>H6*2*72%*2*137.35*0.38</f>
        <v>9018.9504</v>
      </c>
    </row>
    <row r="23" spans="2:5" ht="12" customHeight="1">
      <c r="B23" s="40" t="s">
        <v>31</v>
      </c>
      <c r="C23" s="40"/>
      <c r="D23" s="40"/>
      <c r="E23" s="22">
        <f>H6*72%*2*137.35*0.38</f>
        <v>4509.4752</v>
      </c>
    </row>
    <row r="24" spans="2:5" s="14" customFormat="1" ht="12" customHeight="1">
      <c r="B24" s="40" t="s">
        <v>32</v>
      </c>
      <c r="C24" s="40"/>
      <c r="D24" s="40"/>
      <c r="E24" s="18">
        <f>68.68*13</f>
        <v>892.8400000000001</v>
      </c>
    </row>
    <row r="25" spans="2:5" s="14" customFormat="1" ht="12" customHeight="1">
      <c r="B25" s="40" t="s">
        <v>3</v>
      </c>
      <c r="C25" s="40"/>
      <c r="D25" s="40"/>
      <c r="E25" s="18">
        <f>68.68*17</f>
        <v>1167.5600000000002</v>
      </c>
    </row>
    <row r="26" spans="2:5" s="14" customFormat="1" ht="12.75" customHeight="1">
      <c r="B26" s="40" t="s">
        <v>33</v>
      </c>
      <c r="C26" s="40"/>
      <c r="D26" s="40"/>
      <c r="E26" s="18">
        <f>68.68*10</f>
        <v>686.8000000000001</v>
      </c>
    </row>
    <row r="27" spans="2:5" s="31" customFormat="1" ht="12.75" customHeight="1">
      <c r="B27" s="33" t="s">
        <v>42</v>
      </c>
      <c r="C27" s="33"/>
      <c r="D27" s="33"/>
      <c r="E27" s="24">
        <f>23*'[3]на июль 15г'!$J$1057</f>
        <v>2633.108558343961</v>
      </c>
    </row>
    <row r="28" spans="2:5" s="32" customFormat="1" ht="24" customHeight="1">
      <c r="B28" s="55" t="s">
        <v>38</v>
      </c>
      <c r="C28" s="55"/>
      <c r="D28" s="55"/>
      <c r="E28" s="25">
        <f>6*'[1]на июль 15г'!$J$940</f>
        <v>3281.9473004172746</v>
      </c>
    </row>
    <row r="29" spans="2:5" s="32" customFormat="1" ht="14.25" customHeight="1">
      <c r="B29" s="33" t="s">
        <v>55</v>
      </c>
      <c r="C29" s="33"/>
      <c r="D29" s="33"/>
      <c r="E29" s="25">
        <f>121*14</f>
        <v>1694</v>
      </c>
    </row>
    <row r="30" spans="2:5" s="31" customFormat="1" ht="12" customHeight="1">
      <c r="B30" s="33" t="s">
        <v>53</v>
      </c>
      <c r="C30" s="33"/>
      <c r="D30" s="33"/>
      <c r="E30" s="24">
        <f>38*'[1]на июль 15г'!$J$198</f>
        <v>6251.305681405619</v>
      </c>
    </row>
    <row r="31" spans="2:5" s="31" customFormat="1" ht="12" customHeight="1">
      <c r="B31" s="33" t="s">
        <v>4</v>
      </c>
      <c r="C31" s="33"/>
      <c r="D31" s="33"/>
      <c r="E31" s="25">
        <f>3*'[1]на июль 15г'!$J$264</f>
        <v>212.6829652871575</v>
      </c>
    </row>
    <row r="32" spans="2:5" s="31" customFormat="1" ht="12" customHeight="1">
      <c r="B32" s="33" t="s">
        <v>5</v>
      </c>
      <c r="C32" s="33"/>
      <c r="D32" s="33"/>
      <c r="E32" s="24">
        <f>7*'[1]на июль 15г'!$J$211</f>
        <v>403.27022070756993</v>
      </c>
    </row>
    <row r="33" spans="2:5" s="31" customFormat="1" ht="12" customHeight="1">
      <c r="B33" s="33" t="s">
        <v>36</v>
      </c>
      <c r="C33" s="33"/>
      <c r="D33" s="33"/>
      <c r="E33" s="25">
        <f>1*'[1]на июль 15г'!$J$323</f>
        <v>99.97549482510472</v>
      </c>
    </row>
    <row r="34" spans="2:5" s="31" customFormat="1" ht="14.25" customHeight="1">
      <c r="B34" s="33" t="s">
        <v>51</v>
      </c>
      <c r="C34" s="33"/>
      <c r="D34" s="33"/>
      <c r="E34" s="24">
        <f>6*'[1]на июль 15г'!$J$211</f>
        <v>345.6601891779171</v>
      </c>
    </row>
    <row r="35" spans="2:5" s="17" customFormat="1" ht="12" customHeight="1">
      <c r="B35" s="33" t="s">
        <v>2</v>
      </c>
      <c r="C35" s="36"/>
      <c r="D35" s="36"/>
      <c r="E35" s="25">
        <f>1*'[1]на июль 15г'!$J$915</f>
        <v>467.02159089779934</v>
      </c>
    </row>
    <row r="36" spans="2:5" s="21" customFormat="1" ht="12" customHeight="1">
      <c r="B36" s="33" t="s">
        <v>8</v>
      </c>
      <c r="C36" s="33"/>
      <c r="D36" s="33"/>
      <c r="E36" s="25">
        <f>5*'[1]на июль 15г'!$J$444</f>
        <v>3423.079107412495</v>
      </c>
    </row>
    <row r="37" spans="2:5" s="28" customFormat="1" ht="15">
      <c r="B37" s="33" t="s">
        <v>7</v>
      </c>
      <c r="C37" s="33"/>
      <c r="D37" s="33"/>
      <c r="E37" s="23">
        <f>2201.44+550.57+2500+5000</f>
        <v>10252.01</v>
      </c>
    </row>
    <row r="38" spans="2:5" s="21" customFormat="1" ht="12" customHeight="1">
      <c r="B38" s="33" t="s">
        <v>40</v>
      </c>
      <c r="C38" s="33"/>
      <c r="D38" s="33"/>
      <c r="E38" s="23">
        <v>5507.6</v>
      </c>
    </row>
    <row r="39" spans="2:5" s="21" customFormat="1" ht="12" customHeight="1">
      <c r="B39" s="33" t="s">
        <v>9</v>
      </c>
      <c r="C39" s="33"/>
      <c r="D39" s="33"/>
      <c r="E39" s="24">
        <f>874.07+450.6</f>
        <v>1324.67</v>
      </c>
    </row>
    <row r="40" spans="2:5" s="21" customFormat="1" ht="11.25" customHeight="1">
      <c r="B40" s="33" t="s">
        <v>50</v>
      </c>
      <c r="C40" s="36"/>
      <c r="D40" s="36"/>
      <c r="E40" s="25">
        <f>2*'[1]на июль 15г'!$J$710</f>
        <v>7054.530294159562</v>
      </c>
    </row>
    <row r="41" spans="2:5" s="29" customFormat="1" ht="12" customHeight="1">
      <c r="B41" s="33" t="s">
        <v>54</v>
      </c>
      <c r="C41" s="33"/>
      <c r="D41" s="33"/>
      <c r="E41" s="24">
        <v>699.84</v>
      </c>
    </row>
    <row r="42" spans="2:5" s="21" customFormat="1" ht="12" customHeight="1">
      <c r="B42" s="33" t="s">
        <v>37</v>
      </c>
      <c r="C42" s="36"/>
      <c r="D42" s="36"/>
      <c r="E42" s="25">
        <f>2*'[1]на июль 15г'!$J$464</f>
        <v>1854.77579173155</v>
      </c>
    </row>
    <row r="43" spans="2:5" s="31" customFormat="1" ht="12" customHeight="1">
      <c r="B43" s="33" t="s">
        <v>52</v>
      </c>
      <c r="C43" s="33"/>
      <c r="D43" s="33"/>
      <c r="E43" s="24">
        <v>744</v>
      </c>
    </row>
    <row r="44" spans="2:5" s="21" customFormat="1" ht="12" customHeight="1">
      <c r="B44" s="33" t="s">
        <v>39</v>
      </c>
      <c r="C44" s="33"/>
      <c r="D44" s="33"/>
      <c r="E44" s="24">
        <v>9733.34</v>
      </c>
    </row>
    <row r="45" spans="2:5" s="4" customFormat="1" ht="12" customHeight="1">
      <c r="B45" s="11"/>
      <c r="C45" s="11"/>
      <c r="D45" s="11"/>
      <c r="E45" s="13">
        <f>SUM(E5:E44)</f>
        <v>452107.4150103661</v>
      </c>
    </row>
    <row r="46" spans="3:5" ht="12" customHeight="1">
      <c r="C46" s="15" t="s">
        <v>44</v>
      </c>
      <c r="D46" s="53">
        <f>'[2]Лист1'!$B$82</f>
        <v>480748.4200000002</v>
      </c>
      <c r="E46" s="54"/>
    </row>
    <row r="47" spans="3:5" ht="12" customHeight="1">
      <c r="C47" s="2" t="s">
        <v>6</v>
      </c>
      <c r="D47" s="56">
        <f>'[2]Лист1'!$C$82</f>
        <v>469799.3</v>
      </c>
      <c r="E47" s="57"/>
    </row>
    <row r="48" spans="3:6" ht="11.25" customHeight="1">
      <c r="C48" s="15" t="s">
        <v>43</v>
      </c>
      <c r="D48" s="12"/>
      <c r="E48" s="30">
        <f>E45</f>
        <v>452107.4150103661</v>
      </c>
      <c r="F48" s="9"/>
    </row>
    <row r="269" ht="15">
      <c r="AC269" s="1">
        <v>65.3</v>
      </c>
    </row>
  </sheetData>
  <sheetProtection password="CCF3" sheet="1" objects="1" scenarios="1" selectLockedCells="1" selectUnlockedCells="1"/>
  <mergeCells count="46">
    <mergeCell ref="D47:E47"/>
    <mergeCell ref="B20:D20"/>
    <mergeCell ref="B36:D36"/>
    <mergeCell ref="B24:D24"/>
    <mergeCell ref="H3:L3"/>
    <mergeCell ref="E16:E17"/>
    <mergeCell ref="B26:D26"/>
    <mergeCell ref="B31:D31"/>
    <mergeCell ref="B35:D35"/>
    <mergeCell ref="D46:E46"/>
    <mergeCell ref="B37:D37"/>
    <mergeCell ref="B41:D41"/>
    <mergeCell ref="B28:D28"/>
    <mergeCell ref="B25:D25"/>
    <mergeCell ref="B6:D6"/>
    <mergeCell ref="B14:D14"/>
    <mergeCell ref="B15:D15"/>
    <mergeCell ref="B13:D13"/>
    <mergeCell ref="B11:D11"/>
    <mergeCell ref="B16:D17"/>
    <mergeCell ref="B42:D42"/>
    <mergeCell ref="B10:D10"/>
    <mergeCell ref="B7:D7"/>
    <mergeCell ref="B4:E4"/>
    <mergeCell ref="B3:D3"/>
    <mergeCell ref="B9:D9"/>
    <mergeCell ref="B5:D5"/>
    <mergeCell ref="B8:D8"/>
    <mergeCell ref="B29:D29"/>
    <mergeCell ref="B12:D12"/>
    <mergeCell ref="B21:D21"/>
    <mergeCell ref="B22:D22"/>
    <mergeCell ref="B23:D23"/>
    <mergeCell ref="B32:D32"/>
    <mergeCell ref="B18:D19"/>
    <mergeCell ref="B30:D30"/>
    <mergeCell ref="B27:D27"/>
    <mergeCell ref="B38:D38"/>
    <mergeCell ref="B39:D39"/>
    <mergeCell ref="B44:D44"/>
    <mergeCell ref="B43:D43"/>
    <mergeCell ref="A1:G1"/>
    <mergeCell ref="B40:D40"/>
    <mergeCell ref="B33:D33"/>
    <mergeCell ref="B34:D34"/>
    <mergeCell ref="E18:E19"/>
  </mergeCells>
  <printOptions/>
  <pageMargins left="0.3611111111111111" right="0.14444444444444446" top="0.3611111111111111" bottom="0.3611111111111111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2020-03-27T03:29:23Z</dcterms:modified>
  <cp:category/>
  <cp:version/>
  <cp:contentType/>
  <cp:contentStatus/>
</cp:coreProperties>
</file>