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01" activeTab="0"/>
  </bookViews>
  <sheets>
    <sheet name="Лист 1" sheetId="1" r:id="rId1"/>
    <sheet name="цены" sheetId="2" state="hidden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<sst xmlns="http://schemas.openxmlformats.org/spreadsheetml/2006/main" count="105" uniqueCount="85">
  <si>
    <t>Сгруппированный по операциям</t>
  </si>
  <si>
    <t>Список операций</t>
  </si>
  <si>
    <t>Врезка в действующие внутренние сети трубопроводов отопления и водоснабжения диаметром: 20 мм</t>
  </si>
  <si>
    <t>Временная заделка свищей и трещин на внутренних трубопроводах и стояках</t>
  </si>
  <si>
    <t>Осмотр водопровода, канализации и горячего водоснабжения в квартирах</t>
  </si>
  <si>
    <t>Смена внутренних трубопроводов из стальных труб диаметром: до 25 мм</t>
  </si>
  <si>
    <t>Смена ламп накаливания</t>
  </si>
  <si>
    <t>Устранение засоров внутренних канализационных трубопроводах</t>
  </si>
  <si>
    <t>Оплачено по дому:</t>
  </si>
  <si>
    <t>Итого затрачено по дому (+ 18% НДС)</t>
  </si>
  <si>
    <t>Очистка кровли от снега и скалывание сосулек</t>
  </si>
  <si>
    <t>Присоединение к зажимам жил проводов или кабелей сечением: до 2,5 мм2</t>
  </si>
  <si>
    <t>Ремонт отдельных мест из асбестоцементных листов</t>
  </si>
  <si>
    <t>Ремонт кровли (мелкие покрытия из оцинкованной стали парапеты, сандрики и т.д)</t>
  </si>
  <si>
    <t>Смена внутренних трубопроводов из стальных труб диаметром: до 20 мм</t>
  </si>
  <si>
    <t>Смена трубопроводов канализации из полиэтиленовых труб высокой плотности диаметром 100 мм</t>
  </si>
  <si>
    <t>Вывоз крупногабаритного мусора</t>
  </si>
  <si>
    <t>Затраты на аварийное обслуживание</t>
  </si>
  <si>
    <t>Затраты по управлению многоквартирным домом</t>
  </si>
  <si>
    <t>Ликвидация воздушных пробок в стояке</t>
  </si>
  <si>
    <t>Смена внутренних трубопроводов из стальных труб диаметром: до 40 мм</t>
  </si>
  <si>
    <t>Уборка лестничных клеток</t>
  </si>
  <si>
    <t>Уборка придомовой территории механизированным способом</t>
  </si>
  <si>
    <t>Врезка в действующие внутренние сети трубопроводов отопления и водоснабжения диаметром: 25 мм</t>
  </si>
  <si>
    <t>Смена внутренних трубопроводов из стальных труб диаметром: до 50 мм</t>
  </si>
  <si>
    <t>Замена рубильника</t>
  </si>
  <si>
    <t>Врезка в действующие внутренние сети трубопроводов отопления и водоснабжения диаметром: 15 мм</t>
  </si>
  <si>
    <t>Смена внутренних трубопроводов из стальных труб диаметром: до 15 мм</t>
  </si>
  <si>
    <t>Смена внутренних трубопроводов из стальных труб диаметром: до 80 мм</t>
  </si>
  <si>
    <t>Смена сборки диаметром 25 мм</t>
  </si>
  <si>
    <t>квартир</t>
  </si>
  <si>
    <t>Проведение технических осмотров, проведение ППР и устранение незначительных неисправностей электротехнических устройств в домах с закрытой проводкой. Многоквартирные дома от 2-х до 5 этажей со сроком эксплуатации свыше 31 года</t>
  </si>
  <si>
    <t>Проверка наличия тяги в дымовентиляционных каналах</t>
  </si>
  <si>
    <t>Осмотр устройства системы центрального отопления в чердачных и подвальных помещениях</t>
  </si>
  <si>
    <t>Осмотр кровли, подъездных дверных и оконных проемов, внутренней и наружной штукатурки и облицовки стен</t>
  </si>
  <si>
    <t>Уборка придомовой территории</t>
  </si>
  <si>
    <t>Осмотр инженерного оборудования, отопления, водопровода, канализации и горячего водоснабжения в подвале</t>
  </si>
  <si>
    <t>Содержание общедомовых приборов учета ТУ</t>
  </si>
  <si>
    <t>Снятие показаний с прибора учета воды ИПУ</t>
  </si>
  <si>
    <t>Снятие показаний с прибора учета электроэнергии ИПУ</t>
  </si>
  <si>
    <t>Осмотр внутриквартийных устройств центрального отопления в квартирах</t>
  </si>
  <si>
    <t>Осмотр линий электрических сетей, арматуры и электрооборудования в квартирах</t>
  </si>
  <si>
    <t>подвал</t>
  </si>
  <si>
    <t>Смена сборки диаметром 32 мм</t>
  </si>
  <si>
    <t xml:space="preserve">Адрес дома: ЛЕНИНА ПР., 98 </t>
  </si>
  <si>
    <t>Отчет о работах, выполненных за период с Января 2018 г. по Декабрь 2018 г.</t>
  </si>
  <si>
    <t>Ремонт выхода на колодец (4 под)</t>
  </si>
  <si>
    <t>Смена: выключателей</t>
  </si>
  <si>
    <t>Провод по установленным стальным конструкциям и панелям, сечение: до 16 мм2</t>
  </si>
  <si>
    <t>Смена патронов</t>
  </si>
  <si>
    <t>Смена автоматов</t>
  </si>
  <si>
    <t>электрика</t>
  </si>
  <si>
    <t>Смена ламп ДРЛ (с автовышкой)</t>
  </si>
  <si>
    <t>Смена внутренних трубопроводов из стальных труб диаметром: до 32 мм</t>
  </si>
  <si>
    <t>Смена внутренних трубопроводов из стальных труб диаметром: до 100 мм</t>
  </si>
  <si>
    <t>Врезка в действующие внутренние сети трубопроводов отопления и водоснабжения диаметром: 40 мм</t>
  </si>
  <si>
    <t>Врезка в действующие внутренние сети трубопроводов отопления и водоснабжения диаметром: 32 мм</t>
  </si>
  <si>
    <t>Врезка под термокарман</t>
  </si>
  <si>
    <t>Смена сборки диаметром 15 мм</t>
  </si>
  <si>
    <t>Смена сборки диаметром 20 мм</t>
  </si>
  <si>
    <t>Осмотр</t>
  </si>
  <si>
    <t xml:space="preserve">Смена трубопроводов канализации из полиэтиленовых труб диаметром: 110 мм                    </t>
  </si>
  <si>
    <t>Поверка манометров (демонтаж/монтаж/поверка)</t>
  </si>
  <si>
    <t>Замена датчика движения</t>
  </si>
  <si>
    <t>Автомат одно-, двух-, трехполюсный, устанавливаемый на конструкции: на стене или колонне, на ток до 100 А</t>
  </si>
  <si>
    <t>Замена плавких вставок</t>
  </si>
  <si>
    <t>Смена вентилей диаметром 15 мм</t>
  </si>
  <si>
    <t>Смена вентилей диаметром 20 мм</t>
  </si>
  <si>
    <t>Смена вентилей диаметром 25 мм</t>
  </si>
  <si>
    <t>Смена вентилей диаметром 32мм</t>
  </si>
  <si>
    <t>Смена вентилей диаметром 40 мм</t>
  </si>
  <si>
    <t>Смена вентилей диаметром 50 мм</t>
  </si>
  <si>
    <t>Смена задвижки диаметром 50 мм</t>
  </si>
  <si>
    <t>Смена вентилей диаметром 80 мм</t>
  </si>
  <si>
    <t>Смена задвижки диаметром 80 мм</t>
  </si>
  <si>
    <t>Смена светильников</t>
  </si>
  <si>
    <t>Начислено по дому:</t>
  </si>
  <si>
    <t>Установка фильтра диаметром 50мм</t>
  </si>
  <si>
    <t>Побелка электрощитовых</t>
  </si>
  <si>
    <t>Ремонт контейнерной площадки</t>
  </si>
  <si>
    <t>Сумма</t>
  </si>
  <si>
    <t>Количество</t>
  </si>
  <si>
    <t xml:space="preserve">общая площадь </t>
  </si>
  <si>
    <t>чердак</t>
  </si>
  <si>
    <t>стояки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</si>
</sst>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_р_."/>
    <numFmt numFmtId="174" formatCode="#\ ##0.00"/>
    <numFmt numFmtId="175" formatCode="0.00000"/>
    <numFmt numFmtId="176" formatCode="0.0000"/>
    <numFmt numFmtId="177" formatCode="0.000"/>
    <numFmt numFmtId="178" formatCode="#,##0.00\ &quot;₽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 horizontal="center" vertical="center"/>
      <protection/>
    </xf>
    <xf numFmtId="0" fontId="26" fillId="0" borderId="0">
      <alignment horizontal="center" vertical="center"/>
      <protection/>
    </xf>
    <xf numFmtId="0" fontId="27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6" fillId="0" borderId="0">
      <alignment horizontal="right" vertical="top"/>
      <protection/>
    </xf>
    <xf numFmtId="0" fontId="27" fillId="20" borderId="0">
      <alignment horizontal="left" vertical="center"/>
      <protection/>
    </xf>
    <xf numFmtId="0" fontId="26" fillId="21" borderId="0">
      <alignment horizontal="center" vertical="center"/>
      <protection/>
    </xf>
    <xf numFmtId="0" fontId="27" fillId="0" borderId="0">
      <alignment horizontal="right" vertical="center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6" fillId="0" borderId="0">
      <alignment horizontal="right" vertical="top"/>
      <protection/>
    </xf>
    <xf numFmtId="0" fontId="26" fillId="0" borderId="0">
      <alignment horizontal="right" vertical="top"/>
      <protection/>
    </xf>
    <xf numFmtId="0" fontId="26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6" fillId="35" borderId="10" xfId="0" applyFont="1" applyFill="1" applyBorder="1" applyAlignment="1">
      <alignment wrapText="1"/>
    </xf>
    <xf numFmtId="0" fontId="46" fillId="35" borderId="10" xfId="0" applyFont="1" applyFill="1" applyBorder="1" applyAlignment="1">
      <alignment horizontal="center" wrapText="1"/>
    </xf>
    <xf numFmtId="0" fontId="27" fillId="0" borderId="11" xfId="42" applyNumberFormat="1" applyBorder="1" applyAlignment="1" quotePrefix="1">
      <alignment horizontal="right" vertical="center" wrapText="1"/>
      <protection/>
    </xf>
    <xf numFmtId="2" fontId="0" fillId="0" borderId="0" xfId="0" applyNumberFormat="1" applyAlignment="1">
      <alignment wrapText="1"/>
    </xf>
    <xf numFmtId="2" fontId="27" fillId="0" borderId="11" xfId="42" applyNumberFormat="1" applyBorder="1" applyAlignment="1" quotePrefix="1">
      <alignment horizontal="right" vertical="center" wrapText="1"/>
      <protection/>
    </xf>
    <xf numFmtId="0" fontId="0" fillId="35" borderId="0" xfId="0" applyFill="1" applyAlignment="1">
      <alignment wrapText="1"/>
    </xf>
    <xf numFmtId="0" fontId="27" fillId="35" borderId="11" xfId="42" applyNumberFormat="1" applyFill="1" applyBorder="1" applyAlignment="1" quotePrefix="1">
      <alignment horizontal="right" vertical="center" wrapText="1"/>
      <protection/>
    </xf>
    <xf numFmtId="0" fontId="0" fillId="35" borderId="0" xfId="0" applyFill="1" applyAlignment="1">
      <alignment wrapText="1"/>
    </xf>
    <xf numFmtId="2" fontId="0" fillId="35" borderId="0" xfId="0" applyNumberFormat="1" applyFill="1" applyAlignment="1">
      <alignment wrapText="1"/>
    </xf>
    <xf numFmtId="4" fontId="24" fillId="35" borderId="0" xfId="0" applyNumberFormat="1" applyFont="1" applyFill="1" applyAlignment="1">
      <alignment wrapText="1"/>
    </xf>
    <xf numFmtId="0" fontId="26" fillId="35" borderId="0" xfId="45" applyFill="1" applyAlignment="1" quotePrefix="1">
      <alignment horizontal="right" vertical="top" wrapText="1"/>
      <protection/>
    </xf>
    <xf numFmtId="4" fontId="26" fillId="35" borderId="12" xfId="39" applyNumberFormat="1" applyFill="1" applyBorder="1" applyAlignment="1" quotePrefix="1">
      <alignment vertical="top" wrapText="1"/>
      <protection/>
    </xf>
    <xf numFmtId="0" fontId="0" fillId="35" borderId="12" xfId="0" applyFill="1" applyBorder="1" applyAlignment="1">
      <alignment wrapText="1"/>
    </xf>
    <xf numFmtId="0" fontId="0" fillId="0" borderId="0" xfId="0" applyAlignment="1">
      <alignment wrapText="1"/>
    </xf>
    <xf numFmtId="0" fontId="27" fillId="0" borderId="11" xfId="43" applyBorder="1" applyAlignment="1" quotePrefix="1">
      <alignment horizontal="left" vertical="top" wrapText="1"/>
      <protection/>
    </xf>
    <xf numFmtId="0" fontId="27" fillId="0" borderId="13" xfId="43" applyBorder="1" applyAlignment="1" quotePrefix="1">
      <alignment horizontal="left" vertical="top" wrapText="1"/>
      <protection/>
    </xf>
    <xf numFmtId="0" fontId="0" fillId="35" borderId="0" xfId="0" applyFill="1" applyAlignment="1">
      <alignment wrapText="1"/>
    </xf>
    <xf numFmtId="0" fontId="27" fillId="0" borderId="11" xfId="43" applyBorder="1" applyAlignment="1" quotePrefix="1">
      <alignment horizontal="left" vertical="top" wrapText="1"/>
      <protection/>
    </xf>
    <xf numFmtId="0" fontId="27" fillId="0" borderId="13" xfId="43" applyBorder="1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36" fillId="0" borderId="0" xfId="0" applyFont="1" applyAlignment="1">
      <alignment/>
    </xf>
    <xf numFmtId="0" fontId="0" fillId="35" borderId="0" xfId="0" applyFont="1" applyFill="1" applyAlignment="1">
      <alignment wrapText="1"/>
    </xf>
    <xf numFmtId="0" fontId="27" fillId="0" borderId="11" xfId="43" applyBorder="1" applyAlignment="1" quotePrefix="1">
      <alignment horizontal="center" vertical="top" wrapText="1"/>
      <protection/>
    </xf>
    <xf numFmtId="0" fontId="27" fillId="0" borderId="13" xfId="43" applyBorder="1" applyAlignment="1" quotePrefix="1">
      <alignment horizontal="center" vertical="top" wrapText="1"/>
      <protection/>
    </xf>
    <xf numFmtId="0" fontId="0" fillId="35" borderId="0" xfId="0" applyFill="1" applyAlignment="1">
      <alignment wrapText="1"/>
    </xf>
    <xf numFmtId="0" fontId="0" fillId="0" borderId="0" xfId="0" applyAlignment="1">
      <alignment wrapText="1"/>
    </xf>
    <xf numFmtId="2" fontId="27" fillId="35" borderId="14" xfId="42" applyNumberFormat="1" applyFont="1" applyFill="1" applyBorder="1" applyAlignment="1" quotePrefix="1">
      <alignment horizontal="right" vertical="center" wrapText="1"/>
      <protection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4" fontId="27" fillId="35" borderId="14" xfId="42" applyNumberFormat="1" applyFill="1" applyBorder="1" applyAlignment="1" quotePrefix="1">
      <alignment horizontal="right" vertical="center" wrapText="1"/>
      <protection/>
    </xf>
    <xf numFmtId="2" fontId="27" fillId="35" borderId="14" xfId="42" applyNumberFormat="1" applyFill="1" applyBorder="1" applyAlignment="1" quotePrefix="1">
      <alignment horizontal="right" vertical="center" wrapText="1"/>
      <protection/>
    </xf>
    <xf numFmtId="0" fontId="27" fillId="35" borderId="14" xfId="42" applyNumberFormat="1" applyFill="1" applyBorder="1" applyAlignment="1" quotePrefix="1">
      <alignment horizontal="right" vertical="center" wrapText="1"/>
      <protection/>
    </xf>
    <xf numFmtId="0" fontId="27" fillId="0" borderId="14" xfId="42" applyNumberFormat="1" applyBorder="1" applyAlignment="1" quotePrefix="1">
      <alignment horizontal="right" vertical="center" wrapText="1"/>
      <protection/>
    </xf>
    <xf numFmtId="0" fontId="26" fillId="21" borderId="14" xfId="41" applyBorder="1" applyAlignment="1" quotePrefix="1">
      <alignment horizontal="center" vertical="center" wrapText="1"/>
      <protection/>
    </xf>
    <xf numFmtId="0" fontId="0" fillId="0" borderId="14" xfId="0" applyFill="1" applyBorder="1" applyAlignment="1">
      <alignment horizontal="center" wrapText="1"/>
    </xf>
    <xf numFmtId="0" fontId="27" fillId="35" borderId="14" xfId="43" applyFill="1" applyBorder="1" applyAlignment="1" quotePrefix="1">
      <alignment horizontal="left" vertical="top" wrapText="1"/>
      <protection/>
    </xf>
    <xf numFmtId="0" fontId="27" fillId="0" borderId="14" xfId="43" applyBorder="1" applyAlignment="1" quotePrefix="1">
      <alignment horizontal="left" vertical="top" wrapText="1"/>
      <protection/>
    </xf>
    <xf numFmtId="0" fontId="0" fillId="35" borderId="14" xfId="0" applyFill="1" applyBorder="1" applyAlignment="1">
      <alignment wrapText="1"/>
    </xf>
    <xf numFmtId="0" fontId="0" fillId="35" borderId="15" xfId="0" applyFill="1" applyBorder="1" applyAlignment="1">
      <alignment wrapText="1"/>
    </xf>
    <xf numFmtId="4" fontId="26" fillId="35" borderId="16" xfId="46" applyNumberFormat="1" applyFill="1" applyBorder="1" applyAlignment="1" quotePrefix="1">
      <alignment horizontal="right" vertical="top" wrapText="1"/>
      <protection/>
    </xf>
    <xf numFmtId="0" fontId="0" fillId="35" borderId="16" xfId="0" applyFill="1" applyBorder="1" applyAlignment="1">
      <alignment wrapText="1"/>
    </xf>
    <xf numFmtId="4" fontId="26" fillId="35" borderId="0" xfId="39" applyNumberFormat="1" applyFill="1" applyAlignment="1" quotePrefix="1">
      <alignment horizontal="right" vertical="top" wrapText="1"/>
      <protection/>
    </xf>
    <xf numFmtId="0" fontId="0" fillId="35" borderId="0" xfId="0" applyFill="1" applyAlignment="1">
      <alignment wrapText="1"/>
    </xf>
    <xf numFmtId="0" fontId="27" fillId="35" borderId="14" xfId="37" applyFill="1" applyBorder="1" applyAlignment="1" quotePrefix="1">
      <alignment horizontal="left" vertical="top" wrapText="1"/>
      <protection/>
    </xf>
    <xf numFmtId="0" fontId="0" fillId="0" borderId="14" xfId="0" applyBorder="1" applyAlignment="1">
      <alignment wrapText="1"/>
    </xf>
    <xf numFmtId="0" fontId="25" fillId="35" borderId="0" xfId="33" applyFill="1" applyAlignment="1" quotePrefix="1">
      <alignment horizontal="center" vertical="center" wrapText="1"/>
      <protection/>
    </xf>
    <xf numFmtId="0" fontId="27" fillId="35" borderId="14" xfId="43" applyFont="1" applyFill="1" applyBorder="1" applyAlignment="1" quotePrefix="1">
      <alignment horizontal="left" vertical="top" wrapText="1"/>
      <protection/>
    </xf>
    <xf numFmtId="0" fontId="0" fillId="35" borderId="14" xfId="0" applyFont="1" applyFill="1" applyBorder="1" applyAlignment="1">
      <alignment wrapText="1"/>
    </xf>
    <xf numFmtId="4" fontId="27" fillId="35" borderId="14" xfId="42" applyNumberFormat="1" applyFill="1" applyBorder="1" applyAlignment="1" quotePrefix="1">
      <alignment horizontal="right" vertical="center" wrapText="1"/>
      <protection/>
    </xf>
    <xf numFmtId="0" fontId="26" fillId="35" borderId="17" xfId="34" applyFill="1" applyBorder="1" applyAlignment="1" quotePrefix="1">
      <alignment horizontal="left" vertical="center" wrapText="1"/>
      <protection/>
    </xf>
    <xf numFmtId="0" fontId="0" fillId="36" borderId="14" xfId="0" applyFill="1" applyBorder="1" applyAlignment="1">
      <alignment horizontal="center" wrapText="1"/>
    </xf>
    <xf numFmtId="0" fontId="26" fillId="21" borderId="11" xfId="41" applyBorder="1" applyAlignment="1" quotePrefix="1">
      <alignment horizontal="center" vertical="center" wrapText="1"/>
      <protection/>
    </xf>
    <xf numFmtId="0" fontId="26" fillId="21" borderId="13" xfId="41" applyBorder="1" applyAlignment="1" quotePrefix="1">
      <alignment horizontal="center" vertical="center" wrapText="1"/>
      <protection/>
    </xf>
    <xf numFmtId="0" fontId="27" fillId="37" borderId="11" xfId="40" applyFill="1" applyBorder="1" applyAlignment="1" quotePrefix="1">
      <alignment horizontal="left" vertical="center" wrapText="1"/>
      <protection/>
    </xf>
    <xf numFmtId="0" fontId="0" fillId="37" borderId="13" xfId="0" applyFill="1" applyBorder="1" applyAlignment="1">
      <alignment wrapText="1"/>
    </xf>
    <xf numFmtId="0" fontId="27" fillId="0" borderId="11" xfId="43" applyBorder="1" applyAlignment="1" quotePrefix="1">
      <alignment horizontal="left" vertical="top" wrapText="1"/>
      <protection/>
    </xf>
    <xf numFmtId="0" fontId="27" fillId="0" borderId="13" xfId="43" applyBorder="1" applyAlignment="1" quotePrefix="1">
      <alignment horizontal="left" vertical="top" wrapText="1"/>
      <protection/>
    </xf>
    <xf numFmtId="0" fontId="27" fillId="0" borderId="18" xfId="43" applyBorder="1" applyAlignment="1" quotePrefix="1">
      <alignment horizontal="left" vertical="top" wrapText="1"/>
      <protection/>
    </xf>
    <xf numFmtId="0" fontId="27" fillId="0" borderId="19" xfId="43" applyBorder="1" applyAlignment="1" quotePrefix="1">
      <alignment horizontal="left" vertical="top" wrapText="1"/>
      <protection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2" xfId="39"/>
    <cellStyle name="S3" xfId="40"/>
    <cellStyle name="S4" xfId="41"/>
    <cellStyle name="S5" xfId="42"/>
    <cellStyle name="S6" xfId="43"/>
    <cellStyle name="S7" xfId="44"/>
    <cellStyle name="S7 2" xfId="45"/>
    <cellStyle name="S8" xfId="46"/>
    <cellStyle name="S9" xfId="47"/>
    <cellStyle name="S9 2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47;&#1072;&#1090;&#1088;&#1072;&#1090;&#1099;%20&#1087;&#1086;%20&#1076;&#1086;&#1084;&#1072;&#1084;\&#1089;&#1072;&#1081;&#1077;&#1088;&#1072;\&#1051;&#1086;&#1082;&#1072;&#1083;&#1100;&#1085;&#1072;&#1103;%20&#1089;&#1084;&#1077;&#1090;&#1072;%20&#1085;&#1072;%20&#1089;&#1074;&#1072;&#1088;&#1082;&#1091;%20&#1080;%20&#1101;&#1083;&#1077;&#1082;&#1090;&#1088;&#1080;&#1082;&#1091;%20(&#1079;&#1072;&#1090;&#1088;&#1072;&#1090;&#1099;%20&#1087;&#1086;%20&#1076;&#1086;&#1084;&#1072;&#1084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METCHIK\Desktop\&#1085;&#1072;&#1095;%20&#1080;%20&#1086;&#1087;&#1083;&#1072;&#1090;&#1072;%202018%20&#1090;&#1077;&#1082;&#1091;&#10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окальная смета"/>
      <sheetName val="Локальная смета (2)"/>
      <sheetName val="для Волгоградской 3"/>
      <sheetName val="для Волгоградской 17"/>
      <sheetName val="2016 год"/>
      <sheetName val="2017 год"/>
    </sheetNames>
    <sheetDataSet>
      <sheetData sheetId="5">
        <row r="166">
          <cell r="J166">
            <v>1040.7219003228363</v>
          </cell>
        </row>
        <row r="177">
          <cell r="J177">
            <v>1423.8940268246333</v>
          </cell>
        </row>
        <row r="189">
          <cell r="J189">
            <v>7669.393914751781</v>
          </cell>
        </row>
        <row r="201">
          <cell r="J201">
            <v>11278.410667718827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1">
        <row r="55">
          <cell r="D55">
            <v>521312.44999999995</v>
          </cell>
          <cell r="E55">
            <v>529872.8700000001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120" zoomScaleNormal="120" zoomScalePageLayoutView="0" workbookViewId="0" topLeftCell="A13">
      <selection activeCell="B10" sqref="B10:D10"/>
    </sheetView>
  </sheetViews>
  <sheetFormatPr defaultColWidth="9.140625" defaultRowHeight="15"/>
  <cols>
    <col min="1" max="1" width="2.140625" style="6" customWidth="1"/>
    <col min="2" max="2" width="6.8515625" style="6" customWidth="1"/>
    <col min="3" max="3" width="32.57421875" style="6" customWidth="1"/>
    <col min="4" max="4" width="33.00390625" style="6" customWidth="1"/>
    <col min="5" max="5" width="16.7109375" style="6" customWidth="1"/>
    <col min="6" max="6" width="2.140625" style="6" customWidth="1"/>
    <col min="7" max="7" width="3.7109375" style="6" customWidth="1"/>
    <col min="8" max="9" width="11.57421875" style="6" bestFit="1" customWidth="1"/>
    <col min="10" max="16384" width="9.140625" style="6" customWidth="1"/>
  </cols>
  <sheetData>
    <row r="1" spans="1:7" s="8" customFormat="1" ht="24" customHeight="1">
      <c r="A1" s="46" t="s">
        <v>45</v>
      </c>
      <c r="B1" s="43"/>
      <c r="C1" s="43"/>
      <c r="D1" s="43"/>
      <c r="E1" s="43"/>
      <c r="F1" s="43"/>
      <c r="G1" s="43"/>
    </row>
    <row r="2" spans="2:5" ht="12" customHeight="1">
      <c r="B2" s="50" t="s">
        <v>0</v>
      </c>
      <c r="C2" s="50"/>
      <c r="D2" s="50"/>
      <c r="E2" s="9"/>
    </row>
    <row r="3" spans="2:12" ht="21" customHeight="1">
      <c r="B3" s="52" t="s">
        <v>1</v>
      </c>
      <c r="C3" s="53"/>
      <c r="D3" s="53"/>
      <c r="E3" s="34" t="s">
        <v>80</v>
      </c>
      <c r="H3" s="51" t="s">
        <v>81</v>
      </c>
      <c r="I3" s="51"/>
      <c r="J3" s="51"/>
      <c r="K3" s="51"/>
      <c r="L3" s="51"/>
    </row>
    <row r="4" spans="2:12" ht="15" customHeight="1" thickBot="1">
      <c r="B4" s="54" t="s">
        <v>44</v>
      </c>
      <c r="C4" s="55"/>
      <c r="D4" s="55"/>
      <c r="E4" s="55"/>
      <c r="H4" s="35" t="s">
        <v>30</v>
      </c>
      <c r="I4" s="35" t="s">
        <v>82</v>
      </c>
      <c r="J4" s="35" t="s">
        <v>42</v>
      </c>
      <c r="K4" s="35" t="s">
        <v>83</v>
      </c>
      <c r="L4" s="35" t="s">
        <v>84</v>
      </c>
    </row>
    <row r="5" spans="2:12" ht="23.25" customHeight="1" thickBot="1">
      <c r="B5" s="36" t="s">
        <v>36</v>
      </c>
      <c r="C5" s="36"/>
      <c r="D5" s="36"/>
      <c r="E5" s="30">
        <f>2.05*J5*12+J5*2*2.05+2.05*4*J5</f>
        <v>32503.734</v>
      </c>
      <c r="H5" s="1">
        <v>64</v>
      </c>
      <c r="I5" s="1">
        <v>2837.6</v>
      </c>
      <c r="J5" s="1">
        <v>880.86</v>
      </c>
      <c r="K5" s="1">
        <f>J5</f>
        <v>880.86</v>
      </c>
      <c r="L5" s="2">
        <v>56</v>
      </c>
    </row>
    <row r="6" spans="2:12" ht="36" customHeight="1">
      <c r="B6" s="36" t="s">
        <v>31</v>
      </c>
      <c r="C6" s="36"/>
      <c r="D6" s="36"/>
      <c r="E6" s="30">
        <f>(I5*2.05*2)</f>
        <v>11634.159999999998</v>
      </c>
      <c r="H6" s="29"/>
      <c r="I6" s="29"/>
      <c r="J6" s="29"/>
      <c r="K6" s="29"/>
      <c r="L6" s="29"/>
    </row>
    <row r="7" spans="2:5" ht="12" customHeight="1">
      <c r="B7" s="36" t="s">
        <v>32</v>
      </c>
      <c r="C7" s="36"/>
      <c r="D7" s="36"/>
      <c r="E7" s="30">
        <f>I5*2.05*2</f>
        <v>11634.159999999998</v>
      </c>
    </row>
    <row r="8" spans="2:5" ht="12" customHeight="1" hidden="1">
      <c r="B8" s="36" t="s">
        <v>33</v>
      </c>
      <c r="C8" s="36"/>
      <c r="D8" s="36"/>
      <c r="E8" s="30"/>
    </row>
    <row r="9" spans="2:5" ht="25.5" customHeight="1">
      <c r="B9" s="36" t="s">
        <v>34</v>
      </c>
      <c r="C9" s="36"/>
      <c r="D9" s="36"/>
      <c r="E9" s="30">
        <f>(3*121.53*2*I5/1000)*3</f>
        <v>6207.363504000001</v>
      </c>
    </row>
    <row r="10" spans="2:5" ht="14.25" customHeight="1">
      <c r="B10" s="36" t="s">
        <v>16</v>
      </c>
      <c r="C10" s="36"/>
      <c r="D10" s="36"/>
      <c r="E10" s="30">
        <f>12*I5*0.76</f>
        <v>25878.911999999997</v>
      </c>
    </row>
    <row r="11" spans="2:5" ht="12" customHeight="1">
      <c r="B11" s="36" t="s">
        <v>18</v>
      </c>
      <c r="C11" s="36"/>
      <c r="D11" s="36"/>
      <c r="E11" s="30">
        <f>12*I5*4.53</f>
        <v>154251.936</v>
      </c>
    </row>
    <row r="12" spans="2:5" ht="12" customHeight="1">
      <c r="B12" s="36" t="s">
        <v>19</v>
      </c>
      <c r="C12" s="36"/>
      <c r="D12" s="36"/>
      <c r="E12" s="30">
        <f>1*L5*286.7</f>
        <v>16055.199999999999</v>
      </c>
    </row>
    <row r="13" spans="2:5" ht="12" customHeight="1">
      <c r="B13" s="36" t="s">
        <v>17</v>
      </c>
      <c r="C13" s="36"/>
      <c r="D13" s="36"/>
      <c r="E13" s="30">
        <f>12*I5*0.54</f>
        <v>18387.648</v>
      </c>
    </row>
    <row r="14" spans="2:5" ht="12" customHeight="1">
      <c r="B14" s="44" t="s">
        <v>22</v>
      </c>
      <c r="C14" s="44"/>
      <c r="D14" s="44"/>
      <c r="E14" s="30">
        <v>10000</v>
      </c>
    </row>
    <row r="15" spans="2:5" ht="6" customHeight="1">
      <c r="B15" s="36" t="s">
        <v>21</v>
      </c>
      <c r="C15" s="36"/>
      <c r="D15" s="36"/>
      <c r="E15" s="49">
        <f>12*I5*0.8</f>
        <v>27240.96</v>
      </c>
    </row>
    <row r="16" spans="2:5" ht="6" customHeight="1">
      <c r="B16" s="36"/>
      <c r="C16" s="36"/>
      <c r="D16" s="36"/>
      <c r="E16" s="49"/>
    </row>
    <row r="17" spans="2:5" ht="6" customHeight="1">
      <c r="B17" s="36" t="s">
        <v>35</v>
      </c>
      <c r="C17" s="36"/>
      <c r="D17" s="36"/>
      <c r="E17" s="49">
        <f>12*I5*1.47</f>
        <v>50055.263999999996</v>
      </c>
    </row>
    <row r="18" spans="2:5" ht="6" customHeight="1">
      <c r="B18" s="36"/>
      <c r="C18" s="36"/>
      <c r="D18" s="36"/>
      <c r="E18" s="49"/>
    </row>
    <row r="19" spans="2:5" ht="12" customHeight="1">
      <c r="B19" s="36" t="s">
        <v>37</v>
      </c>
      <c r="C19" s="36"/>
      <c r="D19" s="36"/>
      <c r="E19" s="30">
        <f>12*I5*0.37</f>
        <v>12598.944</v>
      </c>
    </row>
    <row r="20" spans="2:5" ht="12" customHeight="1">
      <c r="B20" s="36" t="s">
        <v>38</v>
      </c>
      <c r="C20" s="36"/>
      <c r="D20" s="36"/>
      <c r="E20" s="30">
        <f>H5*2*75%*2*137.35*0.38</f>
        <v>10021.055999999999</v>
      </c>
    </row>
    <row r="21" spans="2:5" ht="12" customHeight="1">
      <c r="B21" s="36" t="s">
        <v>39</v>
      </c>
      <c r="C21" s="36"/>
      <c r="D21" s="36"/>
      <c r="E21" s="30">
        <f>H5*75%*2*137.35*0.38</f>
        <v>5010.527999999999</v>
      </c>
    </row>
    <row r="22" spans="2:5" s="22" customFormat="1" ht="12" customHeight="1">
      <c r="B22" s="47" t="s">
        <v>46</v>
      </c>
      <c r="C22" s="48"/>
      <c r="D22" s="48"/>
      <c r="E22" s="27">
        <f>(5035.4+65000)/1.18</f>
        <v>59352.03389830508</v>
      </c>
    </row>
    <row r="23" spans="2:5" s="17" customFormat="1" ht="12" customHeight="1">
      <c r="B23" s="36" t="s">
        <v>40</v>
      </c>
      <c r="C23" s="38"/>
      <c r="D23" s="38"/>
      <c r="E23" s="32">
        <f>68.68*25</f>
        <v>1717.0000000000002</v>
      </c>
    </row>
    <row r="24" spans="2:5" s="17" customFormat="1" ht="12" customHeight="1">
      <c r="B24" s="36" t="s">
        <v>4</v>
      </c>
      <c r="C24" s="38"/>
      <c r="D24" s="38"/>
      <c r="E24" s="32">
        <f>68.68*22</f>
        <v>1510.96</v>
      </c>
    </row>
    <row r="25" spans="2:5" s="17" customFormat="1" ht="12" customHeight="1">
      <c r="B25" s="36" t="s">
        <v>41</v>
      </c>
      <c r="C25" s="38"/>
      <c r="D25" s="38"/>
      <c r="E25" s="32">
        <f>68.68*35</f>
        <v>2403.8</v>
      </c>
    </row>
    <row r="26" spans="2:5" s="20" customFormat="1" ht="12" customHeight="1">
      <c r="B26" s="37" t="s">
        <v>6</v>
      </c>
      <c r="C26" s="37"/>
      <c r="D26" s="37"/>
      <c r="E26" s="33">
        <f>7*цены!E13</f>
        <v>560.98</v>
      </c>
    </row>
    <row r="27" spans="2:5" s="20" customFormat="1" ht="12" customHeight="1">
      <c r="B27" s="37" t="s">
        <v>47</v>
      </c>
      <c r="C27" s="45"/>
      <c r="D27" s="45"/>
      <c r="E27" s="33">
        <f>цены!E15</f>
        <v>141.22</v>
      </c>
    </row>
    <row r="28" spans="2:5" s="17" customFormat="1" ht="12" customHeight="1">
      <c r="B28" s="36" t="s">
        <v>48</v>
      </c>
      <c r="C28" s="38"/>
      <c r="D28" s="38"/>
      <c r="E28" s="32">
        <f>3*цены!E16</f>
        <v>481.74</v>
      </c>
    </row>
    <row r="29" spans="2:5" ht="12" customHeight="1">
      <c r="B29" s="44" t="s">
        <v>11</v>
      </c>
      <c r="C29" s="38"/>
      <c r="D29" s="38"/>
      <c r="E29" s="32">
        <f>112*20</f>
        <v>2240</v>
      </c>
    </row>
    <row r="30" spans="2:5" s="20" customFormat="1" ht="11.25" customHeight="1">
      <c r="B30" s="37" t="s">
        <v>15</v>
      </c>
      <c r="C30" s="45"/>
      <c r="D30" s="45"/>
      <c r="E30" s="33">
        <f>2*цены!E37</f>
        <v>2570.44</v>
      </c>
    </row>
    <row r="31" spans="2:5" s="20" customFormat="1" ht="12" customHeight="1">
      <c r="B31" s="37" t="s">
        <v>27</v>
      </c>
      <c r="C31" s="45"/>
      <c r="D31" s="45"/>
      <c r="E31" s="33">
        <f>2*цены!E27</f>
        <v>1154.36</v>
      </c>
    </row>
    <row r="32" spans="2:5" s="20" customFormat="1" ht="12" customHeight="1">
      <c r="B32" s="37" t="s">
        <v>14</v>
      </c>
      <c r="C32" s="45"/>
      <c r="D32" s="45"/>
      <c r="E32" s="33">
        <f>6*цены!E28</f>
        <v>3774.12</v>
      </c>
    </row>
    <row r="33" spans="2:5" s="17" customFormat="1" ht="12" customHeight="1">
      <c r="B33" s="37" t="s">
        <v>20</v>
      </c>
      <c r="C33" s="45"/>
      <c r="D33" s="45"/>
      <c r="E33" s="32">
        <f>8*цены!E31</f>
        <v>7260.8</v>
      </c>
    </row>
    <row r="34" spans="2:5" s="17" customFormat="1" ht="12" customHeight="1">
      <c r="B34" s="37" t="s">
        <v>24</v>
      </c>
      <c r="C34" s="45"/>
      <c r="D34" s="45"/>
      <c r="E34" s="32">
        <f>2*цены!E32</f>
        <v>2197.18</v>
      </c>
    </row>
    <row r="35" spans="2:5" ht="12" customHeight="1">
      <c r="B35" s="36" t="s">
        <v>71</v>
      </c>
      <c r="C35" s="38"/>
      <c r="D35" s="38"/>
      <c r="E35" s="31">
        <f>2*цены!E60</f>
        <v>15338.787829503563</v>
      </c>
    </row>
    <row r="36" spans="2:5" ht="12" customHeight="1">
      <c r="B36" s="36" t="s">
        <v>73</v>
      </c>
      <c r="C36" s="38"/>
      <c r="D36" s="38"/>
      <c r="E36" s="31">
        <f>цены!E61</f>
        <v>11278.410667718827</v>
      </c>
    </row>
    <row r="37" spans="2:5" s="17" customFormat="1" ht="12" customHeight="1">
      <c r="B37" s="36" t="s">
        <v>3</v>
      </c>
      <c r="C37" s="38"/>
      <c r="D37" s="38"/>
      <c r="E37" s="32">
        <f>3*цены!E40</f>
        <v>1447.1399999999999</v>
      </c>
    </row>
    <row r="38" spans="2:5" s="26" customFormat="1" ht="12" customHeight="1">
      <c r="B38" s="37" t="s">
        <v>10</v>
      </c>
      <c r="C38" s="37"/>
      <c r="D38" s="37"/>
      <c r="E38" s="33">
        <f>25.43*25*2+25.43*10+22*25.43</f>
        <v>2085.26</v>
      </c>
    </row>
    <row r="39" spans="2:5" s="25" customFormat="1" ht="12" customHeight="1">
      <c r="B39" s="36" t="s">
        <v>78</v>
      </c>
      <c r="C39" s="38"/>
      <c r="D39" s="38"/>
      <c r="E39" s="32">
        <v>455</v>
      </c>
    </row>
    <row r="40" spans="2:5" ht="12" customHeight="1">
      <c r="B40" s="36" t="s">
        <v>79</v>
      </c>
      <c r="C40" s="38"/>
      <c r="D40" s="38"/>
      <c r="E40" s="32">
        <v>3215.53</v>
      </c>
    </row>
    <row r="41" ht="15">
      <c r="E41" s="10">
        <f>SUM(E5:E40)</f>
        <v>510664.62789952755</v>
      </c>
    </row>
    <row r="42" spans="3:5" ht="12" customHeight="1">
      <c r="C42" s="11" t="s">
        <v>76</v>
      </c>
      <c r="D42" s="40">
        <f>'[2]Лист2'!$D$55</f>
        <v>521312.44999999995</v>
      </c>
      <c r="E42" s="41"/>
    </row>
    <row r="43" spans="3:5" ht="12" customHeight="1">
      <c r="C43" s="11" t="s">
        <v>8</v>
      </c>
      <c r="D43" s="42">
        <f>'[2]Лист2'!$E$55</f>
        <v>529872.8700000001</v>
      </c>
      <c r="E43" s="43"/>
    </row>
    <row r="44" spans="3:5" ht="12" customHeight="1">
      <c r="C44" s="11" t="s">
        <v>9</v>
      </c>
      <c r="D44" s="12"/>
      <c r="E44" s="13">
        <f>E41*1.18</f>
        <v>602584.2609214425</v>
      </c>
    </row>
    <row r="45" spans="3:6" ht="0.75" customHeight="1">
      <c r="C45" s="39"/>
      <c r="D45" s="39"/>
      <c r="E45" s="39"/>
      <c r="F45" s="39"/>
    </row>
    <row r="46" ht="2.25" customHeight="1"/>
    <row r="47" ht="12" customHeight="1"/>
    <row r="48" ht="1.5" customHeight="1"/>
    <row r="49" ht="12" customHeight="1"/>
    <row r="66" ht="0.75" customHeight="1"/>
    <row r="67" ht="24" customHeight="1"/>
    <row r="68" ht="12" customHeight="1"/>
    <row r="69" ht="21" customHeight="1"/>
    <row r="70" ht="15" customHeight="1"/>
    <row r="71" ht="23.25" customHeight="1"/>
    <row r="72" ht="36" customHeight="1"/>
    <row r="73" ht="12" customHeight="1"/>
    <row r="74" ht="12" customHeight="1" hidden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6" customHeight="1"/>
    <row r="82" ht="6" customHeight="1"/>
    <row r="83" ht="6" customHeight="1"/>
    <row r="84" ht="6" customHeight="1"/>
    <row r="85" s="20" customFormat="1" ht="12" customHeight="1"/>
    <row r="86" ht="12" customHeight="1"/>
    <row r="87" ht="12" customHeight="1"/>
    <row r="88" ht="12" customHeight="1"/>
    <row r="89" s="17" customFormat="1" ht="12" customHeight="1"/>
    <row r="90" s="17" customFormat="1" ht="12" customHeight="1"/>
    <row r="91" s="17" customFormat="1" ht="12" customHeight="1"/>
    <row r="92" s="20" customFormat="1" ht="12" customHeight="1"/>
    <row r="93" s="20" customFormat="1" ht="12" customHeight="1"/>
    <row r="94" s="17" customFormat="1" ht="12" customHeight="1"/>
    <row r="95" s="17" customFormat="1" ht="12" customHeight="1"/>
    <row r="96" s="17" customFormat="1" ht="12" customHeight="1"/>
    <row r="97" ht="12" customHeight="1"/>
    <row r="98" ht="25.5" customHeight="1"/>
    <row r="99" ht="12" customHeight="1"/>
    <row r="100" s="17" customFormat="1" ht="12" customHeight="1"/>
    <row r="101" ht="12" customHeight="1"/>
    <row r="102" ht="12" customHeight="1"/>
    <row r="103" ht="12" customHeight="1"/>
    <row r="104" s="17" customFormat="1" ht="12" customHeight="1"/>
    <row r="105" s="26" customFormat="1" ht="12" customHeight="1"/>
    <row r="106" s="25" customFormat="1" ht="12" customHeight="1"/>
    <row r="107" s="25" customFormat="1" ht="12" customHeight="1"/>
    <row r="108" ht="12" customHeight="1"/>
    <row r="109" ht="15" hidden="1"/>
    <row r="110" ht="12" customHeight="1" hidden="1"/>
    <row r="111" ht="6" customHeight="1" hidden="1"/>
    <row r="112" ht="6" customHeight="1" hidden="1"/>
    <row r="113" ht="6" customHeight="1" hidden="1"/>
    <row r="114" ht="6" customHeight="1" hidden="1"/>
    <row r="115" ht="12" customHeight="1" hidden="1"/>
    <row r="116" ht="12" customHeight="1" hidden="1"/>
    <row r="117" ht="12" customHeight="1" hidden="1"/>
    <row r="119" ht="12" customHeight="1"/>
    <row r="120" ht="12" customHeight="1"/>
    <row r="121" ht="12" customHeight="1"/>
    <row r="122" ht="188.25" customHeight="1"/>
    <row r="123" ht="24" customHeight="1"/>
    <row r="124" ht="12" customHeight="1"/>
    <row r="125" ht="21" customHeight="1"/>
    <row r="126" s="17" customFormat="1" ht="15" customHeight="1"/>
    <row r="127" ht="23.25" customHeight="1"/>
    <row r="128" ht="36" customHeight="1"/>
    <row r="129" ht="12" customHeight="1"/>
    <row r="130" ht="12" customHeight="1" hidden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6" customHeight="1"/>
    <row r="138" ht="6" customHeight="1"/>
    <row r="139" ht="6" customHeight="1"/>
    <row r="140" ht="6" customHeight="1"/>
    <row r="141" ht="12" customHeight="1"/>
    <row r="142" ht="12" customHeight="1"/>
    <row r="143" ht="12" customHeight="1"/>
    <row r="144" s="17" customFormat="1" ht="12" customHeight="1"/>
    <row r="145" s="17" customFormat="1" ht="12" customHeight="1"/>
    <row r="146" s="17" customFormat="1" ht="12" customHeight="1"/>
    <row r="147" ht="12" customHeight="1"/>
    <row r="148" s="20" customFormat="1" ht="12" customHeight="1"/>
    <row r="149" s="20" customFormat="1" ht="12" customHeight="1"/>
    <row r="150" s="17" customFormat="1" ht="12" customHeight="1"/>
    <row r="151" s="17" customFormat="1" ht="12" customHeight="1"/>
    <row r="152" s="17" customFormat="1" ht="12" customHeight="1"/>
    <row r="153" s="17" customFormat="1" ht="12" customHeight="1"/>
    <row r="154" s="26" customFormat="1" ht="12" customHeight="1"/>
    <row r="155" s="17" customFormat="1" ht="12" customHeight="1"/>
    <row r="156" ht="12" customHeight="1"/>
    <row r="157" s="26" customFormat="1" ht="12" customHeight="1"/>
    <row r="158" s="26" customFormat="1" ht="12" customHeight="1"/>
    <row r="159" ht="12" customHeight="1"/>
    <row r="160" ht="12" customHeight="1"/>
    <row r="161" s="25" customFormat="1" ht="12" customHeight="1"/>
    <row r="162" s="26" customFormat="1" ht="12" customHeight="1"/>
    <row r="163" s="26" customFormat="1" ht="12" customHeight="1"/>
    <row r="164" s="26" customFormat="1" ht="12" customHeight="1"/>
    <row r="166" ht="12" customHeight="1"/>
    <row r="167" ht="12" customHeight="1"/>
    <row r="168" ht="12" customHeight="1"/>
    <row r="169" ht="213.75" customHeight="1"/>
    <row r="170" ht="24" customHeight="1"/>
    <row r="171" ht="12" customHeight="1"/>
    <row r="172" ht="21" customHeight="1"/>
    <row r="173" ht="15" customHeight="1"/>
    <row r="174" ht="23.25" customHeight="1"/>
    <row r="175" ht="36" customHeight="1"/>
    <row r="176" ht="12" customHeight="1"/>
    <row r="177" ht="12" customHeight="1" hidden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6" customHeight="1"/>
    <row r="185" ht="6" customHeight="1"/>
    <row r="186" ht="6" customHeight="1"/>
    <row r="187" ht="6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s="20" customFormat="1" ht="12" customHeight="1"/>
    <row r="196" s="17" customFormat="1" ht="12" customHeight="1"/>
    <row r="197" s="17" customFormat="1" ht="12" customHeight="1"/>
    <row r="198" s="26" customFormat="1" ht="12" customHeight="1"/>
    <row r="199" s="25" customFormat="1" ht="12" customHeight="1"/>
    <row r="200" s="25" customFormat="1" ht="12" customHeight="1"/>
    <row r="201" s="25" customFormat="1" ht="12" customHeight="1"/>
    <row r="202" s="25" customFormat="1" ht="12" customHeight="1"/>
    <row r="203" s="28" customFormat="1" ht="12" customHeight="1"/>
    <row r="204" ht="24" customHeight="1"/>
    <row r="205" s="26" customFormat="1" ht="12" customHeight="1"/>
    <row r="206" ht="12" customHeight="1"/>
    <row r="207" s="26" customFormat="1" ht="12" customHeight="1"/>
    <row r="208" s="26" customFormat="1" ht="12" customHeight="1"/>
    <row r="209" ht="12" customHeight="1"/>
    <row r="211" ht="12" customHeight="1"/>
    <row r="212" ht="12" customHeight="1"/>
    <row r="213" ht="12" customHeight="1"/>
    <row r="214" ht="240" customHeight="1"/>
    <row r="215" ht="24" customHeight="1"/>
    <row r="216" ht="12" customHeight="1"/>
    <row r="217" ht="21" customHeight="1"/>
    <row r="218" ht="15" customHeight="1"/>
    <row r="219" ht="23.25" customHeight="1"/>
    <row r="220" ht="36" customHeight="1"/>
    <row r="221" ht="12" customHeight="1"/>
    <row r="222" ht="12" customHeight="1" hidden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6" customHeight="1"/>
    <row r="230" ht="6" customHeight="1"/>
    <row r="231" ht="6" customHeight="1"/>
    <row r="232" ht="6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s="20" customFormat="1" ht="12" customHeight="1"/>
    <row r="240" s="20" customFormat="1" ht="12" customHeight="1"/>
    <row r="241" s="17" customFormat="1" ht="12" customHeight="1"/>
    <row r="242" s="17" customFormat="1" ht="12" customHeight="1"/>
    <row r="243" s="17" customFormat="1" ht="25.5" customHeight="1"/>
    <row r="244" s="17" customFormat="1" ht="12" customHeight="1"/>
    <row r="245" ht="12" customHeight="1"/>
    <row r="246" ht="12" customHeight="1"/>
    <row r="247" ht="12" customHeight="1"/>
    <row r="248" s="26" customFormat="1" ht="12" customHeight="1"/>
    <row r="249" s="26" customFormat="1" ht="12" customHeight="1"/>
    <row r="250" s="25" customFormat="1" ht="12" customHeight="1"/>
    <row r="251" s="26" customFormat="1" ht="12" customHeight="1"/>
    <row r="252" s="25" customFormat="1" ht="12" customHeight="1"/>
    <row r="253" ht="12" customHeight="1"/>
    <row r="254" s="26" customFormat="1" ht="12" customHeight="1"/>
    <row r="255" s="28" customFormat="1" ht="11.25" customHeight="1"/>
    <row r="256" s="26" customFormat="1" ht="11.25" customHeight="1"/>
    <row r="258" ht="12" customHeight="1"/>
    <row r="259" ht="12" customHeight="1"/>
    <row r="260" ht="12" customHeight="1"/>
    <row r="261" ht="214.5" customHeight="1"/>
    <row r="262" ht="24" customHeight="1"/>
    <row r="263" ht="12" customHeight="1"/>
    <row r="264" ht="21" customHeight="1"/>
    <row r="265" ht="15" customHeight="1"/>
    <row r="266" ht="23.25" customHeight="1"/>
    <row r="267" ht="36" customHeight="1"/>
    <row r="268" ht="12" customHeight="1"/>
    <row r="269" ht="12" customHeight="1" hidden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6" customHeight="1"/>
    <row r="277" ht="6" customHeight="1"/>
    <row r="278" ht="6" customHeight="1"/>
    <row r="279" ht="6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s="20" customFormat="1" ht="12" customHeight="1"/>
    <row r="287" s="20" customFormat="1" ht="12" customHeight="1"/>
    <row r="288" s="20" customFormat="1" ht="12" customHeight="1"/>
    <row r="289" s="17" customFormat="1" ht="12" customHeight="1"/>
    <row r="290" s="17" customFormat="1" ht="12" customHeight="1"/>
    <row r="291" s="17" customFormat="1" ht="12" customHeight="1"/>
    <row r="292" ht="12" customHeight="1"/>
    <row r="293" ht="12" customHeight="1"/>
    <row r="294" ht="12" customHeight="1"/>
    <row r="295" s="26" customFormat="1" ht="12" customHeight="1"/>
    <row r="296" s="25" customFormat="1" ht="12" customHeight="1"/>
    <row r="297" s="25" customFormat="1" ht="12" customHeight="1"/>
    <row r="298" s="25" customFormat="1" ht="12" customHeight="1"/>
    <row r="299" s="25" customFormat="1" ht="12" customHeight="1"/>
    <row r="300" s="26" customFormat="1" ht="11.25" customHeight="1"/>
    <row r="301" s="26" customFormat="1" ht="12" customHeight="1"/>
    <row r="303" ht="12" customHeight="1"/>
    <row r="304" ht="12" customHeight="1"/>
    <row r="305" ht="12" customHeight="1"/>
    <row r="306" ht="246" customHeight="1"/>
    <row r="307" ht="24" customHeight="1"/>
    <row r="308" ht="12" customHeight="1"/>
    <row r="309" ht="21" customHeight="1"/>
    <row r="310" ht="15" customHeight="1"/>
    <row r="311" ht="23.25" customHeight="1"/>
    <row r="312" ht="36" customHeight="1"/>
    <row r="313" ht="12" customHeight="1"/>
    <row r="314" ht="12" customHeight="1" hidden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6" customHeight="1"/>
    <row r="322" ht="6" customHeight="1"/>
    <row r="323" ht="6" customHeight="1"/>
    <row r="324" ht="6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s="20" customFormat="1" ht="12" customHeight="1"/>
    <row r="333" s="20" customFormat="1" ht="12" customHeight="1"/>
    <row r="334" s="17" customFormat="1" ht="12" customHeight="1"/>
    <row r="335" ht="12" customHeight="1"/>
    <row r="336" s="17" customFormat="1" ht="12" customHeight="1"/>
    <row r="337" s="17" customFormat="1" ht="12" customHeight="1"/>
    <row r="338" s="17" customFormat="1" ht="12" customHeight="1"/>
    <row r="339" ht="12" customHeight="1"/>
    <row r="340" ht="12" customHeight="1"/>
    <row r="341" ht="25.5" customHeight="1"/>
    <row r="342" s="26" customFormat="1" ht="12" customHeight="1"/>
    <row r="343" s="25" customFormat="1" ht="12" customHeight="1"/>
    <row r="344" s="25" customFormat="1" ht="12" customHeight="1"/>
    <row r="345" s="25" customFormat="1" ht="12" customHeight="1"/>
    <row r="346" s="26" customFormat="1" ht="12" customHeight="1"/>
    <row r="347" ht="12" customHeight="1"/>
    <row r="349" ht="12" customHeight="1"/>
    <row r="350" ht="12" customHeight="1"/>
    <row r="351" ht="12" customHeight="1"/>
    <row r="352" ht="215.25" customHeight="1"/>
    <row r="353" ht="24" customHeight="1"/>
    <row r="354" ht="12" customHeight="1"/>
    <row r="355" ht="21" customHeight="1"/>
    <row r="356" ht="15" customHeight="1"/>
    <row r="357" ht="23.25" customHeight="1"/>
    <row r="358" ht="36" customHeight="1"/>
    <row r="359" ht="12" customHeight="1"/>
    <row r="360" ht="12" customHeight="1" hidden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6" customHeight="1"/>
    <row r="368" ht="6" customHeight="1"/>
    <row r="369" ht="6" customHeight="1"/>
    <row r="370" ht="6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s="20" customFormat="1" ht="12" customHeight="1"/>
    <row r="378" s="20" customFormat="1" ht="12" customHeight="1"/>
    <row r="379" s="17" customFormat="1" ht="12" customHeight="1"/>
    <row r="380" s="17" customFormat="1" ht="12" customHeight="1"/>
    <row r="381" ht="12" customHeight="1"/>
    <row r="382" ht="12" customHeight="1"/>
    <row r="383" ht="12" customHeight="1"/>
    <row r="384" s="17" customFormat="1" ht="12" customHeight="1"/>
    <row r="385" s="17" customFormat="1" ht="12" customHeight="1"/>
    <row r="386" ht="12" customHeight="1"/>
    <row r="387" ht="12" customHeight="1"/>
    <row r="388" ht="12" customHeight="1"/>
    <row r="389" s="26" customFormat="1" ht="12" customHeight="1"/>
    <row r="390" s="26" customFormat="1" ht="12" customHeight="1"/>
    <row r="391" s="25" customFormat="1" ht="12" customHeight="1"/>
    <row r="392" s="26" customFormat="1" ht="13.5" customHeight="1"/>
    <row r="394" ht="12" customHeight="1"/>
    <row r="395" ht="12" customHeight="1"/>
    <row r="396" ht="12" customHeight="1"/>
    <row r="397" ht="234.75" customHeight="1"/>
    <row r="398" ht="24" customHeight="1"/>
    <row r="399" ht="12" customHeight="1"/>
    <row r="400" ht="21" customHeight="1"/>
    <row r="401" ht="15" customHeight="1"/>
    <row r="402" ht="23.25" customHeight="1"/>
    <row r="403" ht="36" customHeight="1"/>
    <row r="404" ht="12" customHeight="1"/>
    <row r="405" ht="12" customHeight="1" hidden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6" customHeight="1"/>
    <row r="413" ht="6" customHeight="1"/>
    <row r="414" ht="6" customHeight="1"/>
    <row r="415" ht="6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s="20" customFormat="1" ht="12" customHeight="1"/>
    <row r="424" s="20" customFormat="1" ht="12" customHeight="1"/>
    <row r="425" s="17" customFormat="1" ht="12" customHeight="1"/>
    <row r="426" s="17" customFormat="1" ht="12" customHeight="1"/>
    <row r="427" s="17" customFormat="1" ht="12" customHeight="1"/>
    <row r="428" s="17" customFormat="1" ht="12" customHeight="1"/>
    <row r="429" s="17" customFormat="1" ht="12" customHeight="1"/>
    <row r="430" s="17" customFormat="1" ht="12" customHeight="1"/>
    <row r="431" s="26" customFormat="1" ht="12" customHeight="1"/>
    <row r="432" s="25" customFormat="1" ht="12" customHeight="1"/>
    <row r="433" s="25" customFormat="1" ht="12" customHeight="1"/>
    <row r="434" s="25" customFormat="1" ht="12" customHeight="1"/>
    <row r="435" s="25" customFormat="1" ht="24" customHeight="1"/>
    <row r="436" s="25" customFormat="1" ht="12" customHeight="1"/>
    <row r="437" s="26" customFormat="1" ht="12" customHeight="1"/>
    <row r="438" s="26" customFormat="1" ht="11.25" customHeight="1"/>
    <row r="439" s="26" customFormat="1" ht="12" customHeight="1"/>
    <row r="440" s="26" customFormat="1" ht="12" customHeight="1"/>
    <row r="441" ht="12" customHeight="1"/>
    <row r="443" ht="12" customHeight="1"/>
    <row r="444" ht="12" customHeight="1"/>
    <row r="445" ht="12" customHeight="1"/>
    <row r="446" ht="173.25" customHeight="1"/>
    <row r="447" ht="24" customHeight="1"/>
    <row r="448" ht="12" customHeight="1"/>
    <row r="449" ht="21" customHeight="1"/>
    <row r="450" ht="15" customHeight="1"/>
    <row r="451" ht="23.25" customHeight="1"/>
    <row r="452" ht="36" customHeight="1"/>
    <row r="453" ht="12" customHeight="1"/>
    <row r="454" ht="12" customHeight="1" hidden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6" customHeight="1"/>
    <row r="462" ht="6" customHeight="1"/>
    <row r="463" ht="6" customHeight="1"/>
    <row r="464" ht="6" customHeight="1"/>
    <row r="465" s="17" customFormat="1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s="20" customFormat="1" ht="12" customHeight="1"/>
    <row r="474" s="20" customFormat="1" ht="12" customHeight="1"/>
    <row r="475" s="17" customFormat="1" ht="12" customHeight="1"/>
    <row r="476" s="17" customFormat="1" ht="12" customHeight="1"/>
    <row r="477" ht="12" customHeight="1"/>
    <row r="478" s="17" customFormat="1" ht="12" customHeight="1"/>
    <row r="479" s="17" customFormat="1" ht="12" customHeight="1"/>
    <row r="480" ht="12" customHeight="1"/>
    <row r="481" s="17" customFormat="1" ht="12" customHeight="1"/>
    <row r="482" s="26" customFormat="1" ht="12" customHeight="1"/>
    <row r="483" ht="12" customHeight="1"/>
    <row r="484" s="25" customFormat="1" ht="12" customHeight="1"/>
    <row r="485" s="25" customFormat="1" ht="12" customHeight="1"/>
    <row r="486" s="25" customFormat="1" ht="12" customHeight="1"/>
    <row r="487" s="26" customFormat="1" ht="12" customHeight="1"/>
    <row r="489" ht="12" customHeight="1"/>
    <row r="490" ht="12" customHeight="1"/>
    <row r="491" ht="12" customHeight="1"/>
    <row r="492" ht="225" customHeight="1"/>
    <row r="493" ht="24" customHeight="1"/>
    <row r="494" ht="12" customHeight="1"/>
    <row r="495" ht="21" customHeight="1"/>
    <row r="496" ht="15" customHeight="1"/>
    <row r="497" ht="23.25" customHeight="1"/>
    <row r="498" ht="36" customHeight="1"/>
    <row r="499" ht="12" customHeight="1"/>
    <row r="500" ht="12" customHeight="1" hidden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6" customHeight="1"/>
    <row r="508" ht="6" customHeight="1"/>
    <row r="509" ht="6" customHeight="1"/>
    <row r="510" ht="6" customHeight="1"/>
    <row r="511" s="17" customFormat="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s="20" customFormat="1" ht="12" customHeight="1"/>
    <row r="519" s="20" customFormat="1" ht="12" customHeight="1"/>
    <row r="520" s="17" customFormat="1" ht="12" customHeight="1"/>
    <row r="521" s="17" customFormat="1" ht="12" customHeight="1"/>
    <row r="522" s="17" customFormat="1" ht="12" customHeight="1"/>
    <row r="523" ht="12" customHeight="1"/>
    <row r="524" s="26" customFormat="1" ht="12" customHeight="1"/>
    <row r="525" ht="12" customHeight="1"/>
    <row r="526" s="26" customFormat="1" ht="12" customHeight="1"/>
    <row r="527" s="26" customFormat="1" ht="12" customHeight="1"/>
    <row r="528" s="25" customFormat="1" ht="12" customHeight="1"/>
    <row r="529" s="26" customFormat="1" ht="12" customHeight="1"/>
    <row r="530" ht="12" customHeight="1"/>
    <row r="531" s="26" customFormat="1" ht="13.5" customHeight="1"/>
    <row r="532" s="26" customFormat="1" ht="12" customHeight="1"/>
    <row r="533" s="25" customFormat="1" ht="12" customHeight="1"/>
    <row r="534" s="25" customFormat="1" ht="12" customHeight="1"/>
    <row r="536" ht="12" customHeight="1"/>
    <row r="537" ht="12" customHeight="1"/>
    <row r="538" ht="12" customHeight="1"/>
    <row r="539" ht="210" customHeight="1"/>
    <row r="540" ht="24" customHeight="1"/>
    <row r="541" ht="12" customHeight="1"/>
    <row r="542" ht="21" customHeight="1"/>
    <row r="543" ht="15" customHeight="1"/>
    <row r="544" ht="23.25" customHeight="1"/>
    <row r="545" ht="36" customHeight="1"/>
    <row r="546" ht="12" customHeight="1"/>
    <row r="547" ht="12" customHeight="1" hidden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6" customHeight="1"/>
    <row r="555" ht="6" customHeight="1"/>
    <row r="556" ht="6" customHeight="1"/>
    <row r="557" ht="6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s="20" customFormat="1" ht="12" customHeight="1"/>
    <row r="565" s="20" customFormat="1" ht="12" customHeight="1"/>
    <row r="566" s="20" customFormat="1" ht="12" customHeight="1"/>
    <row r="567" s="17" customFormat="1" ht="12" customHeight="1"/>
    <row r="568" s="26" customFormat="1" ht="12" customHeight="1"/>
    <row r="569" s="26" customFormat="1" ht="12" customHeight="1"/>
    <row r="570" s="25" customFormat="1" ht="12" customHeight="1"/>
    <row r="572" ht="12" customHeight="1"/>
    <row r="573" ht="12" customHeight="1"/>
    <row r="574" ht="12" customHeight="1"/>
    <row r="575" ht="345.75" customHeight="1"/>
    <row r="576" ht="24" customHeight="1"/>
    <row r="577" ht="12" customHeight="1"/>
    <row r="578" ht="21" customHeight="1"/>
    <row r="579" ht="15" customHeight="1"/>
    <row r="580" ht="23.25" customHeight="1"/>
    <row r="581" ht="36" customHeight="1"/>
    <row r="582" ht="12" customHeight="1"/>
    <row r="583" ht="12" customHeight="1" hidden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6" customHeight="1"/>
    <row r="591" ht="6" customHeight="1"/>
    <row r="592" ht="6" customHeight="1"/>
    <row r="593" ht="6" customHeight="1"/>
    <row r="594" s="17" customFormat="1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s="20" customFormat="1" ht="12" customHeight="1"/>
    <row r="602" s="17" customFormat="1" ht="12" customHeight="1"/>
    <row r="603" ht="12" customHeight="1"/>
    <row r="604" s="26" customFormat="1" ht="12" customHeight="1"/>
    <row r="605" s="25" customFormat="1" ht="12" customHeight="1"/>
    <row r="606" s="26" customFormat="1" ht="12" customHeight="1"/>
    <row r="607" s="25" customFormat="1" ht="12" customHeight="1"/>
    <row r="608" s="26" customFormat="1" ht="12" customHeight="1"/>
    <row r="609" s="26" customFormat="1" ht="12" customHeight="1"/>
    <row r="611" ht="12" customHeight="1"/>
    <row r="612" ht="12" customHeight="1"/>
    <row r="613" ht="12" customHeight="1"/>
    <row r="614" ht="238.5" customHeight="1"/>
  </sheetData>
  <sheetProtection password="CCE3" sheet="1" objects="1" scenarios="1" selectLockedCells="1" selectUnlockedCells="1"/>
  <mergeCells count="44">
    <mergeCell ref="B2:D2"/>
    <mergeCell ref="B9:D9"/>
    <mergeCell ref="H3:L3"/>
    <mergeCell ref="B3:D3"/>
    <mergeCell ref="B4:E4"/>
    <mergeCell ref="B29:D29"/>
    <mergeCell ref="B17:D18"/>
    <mergeCell ref="B19:D19"/>
    <mergeCell ref="B8:D8"/>
    <mergeCell ref="B10:D10"/>
    <mergeCell ref="B27:D27"/>
    <mergeCell ref="B28:D28"/>
    <mergeCell ref="A1:G1"/>
    <mergeCell ref="B15:D16"/>
    <mergeCell ref="B22:D22"/>
    <mergeCell ref="B20:D20"/>
    <mergeCell ref="E17:E18"/>
    <mergeCell ref="E15:E16"/>
    <mergeCell ref="B6:D6"/>
    <mergeCell ref="B7:D7"/>
    <mergeCell ref="B34:D34"/>
    <mergeCell ref="B35:D35"/>
    <mergeCell ref="B30:D30"/>
    <mergeCell ref="B31:D31"/>
    <mergeCell ref="B32:D32"/>
    <mergeCell ref="B33:D33"/>
    <mergeCell ref="B40:D40"/>
    <mergeCell ref="C45:F45"/>
    <mergeCell ref="D42:E42"/>
    <mergeCell ref="D43:E43"/>
    <mergeCell ref="B36:D36"/>
    <mergeCell ref="B39:D39"/>
    <mergeCell ref="B37:D37"/>
    <mergeCell ref="B38:D38"/>
    <mergeCell ref="B13:D13"/>
    <mergeCell ref="B11:D11"/>
    <mergeCell ref="B12:D12"/>
    <mergeCell ref="B5:D5"/>
    <mergeCell ref="B26:D26"/>
    <mergeCell ref="B25:D25"/>
    <mergeCell ref="B21:D21"/>
    <mergeCell ref="B14:D14"/>
    <mergeCell ref="B24:D24"/>
    <mergeCell ref="B23:D23"/>
  </mergeCells>
  <printOptions/>
  <pageMargins left="0.3611111111111111" right="0.14444444444444446" top="0.3611111111111111" bottom="0.3611111111111111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8"/>
  <sheetViews>
    <sheetView zoomScalePageLayoutView="0" workbookViewId="0" topLeftCell="A1">
      <selection activeCell="B24" sqref="B24:D24"/>
    </sheetView>
  </sheetViews>
  <sheetFormatPr defaultColWidth="9.140625" defaultRowHeight="15"/>
  <cols>
    <col min="4" max="4" width="22.7109375" style="0" customWidth="1"/>
    <col min="5" max="5" width="11.421875" style="0" bestFit="1" customWidth="1"/>
  </cols>
  <sheetData>
    <row r="1" spans="2:5" s="20" customFormat="1" ht="37.5" customHeight="1">
      <c r="B1" s="59" t="s">
        <v>36</v>
      </c>
      <c r="C1" s="57"/>
      <c r="D1" s="57"/>
      <c r="E1" s="20">
        <v>2.05</v>
      </c>
    </row>
    <row r="2" spans="2:5" s="20" customFormat="1" ht="46.5" customHeight="1">
      <c r="B2" s="59" t="s">
        <v>31</v>
      </c>
      <c r="C2" s="57"/>
      <c r="D2" s="57"/>
      <c r="E2" s="20">
        <v>2.05</v>
      </c>
    </row>
    <row r="3" spans="2:5" s="20" customFormat="1" ht="12" customHeight="1">
      <c r="B3" s="56" t="s">
        <v>32</v>
      </c>
      <c r="C3" s="57"/>
      <c r="D3" s="57"/>
      <c r="E3" s="20">
        <v>2.05</v>
      </c>
    </row>
    <row r="4" spans="2:5" s="20" customFormat="1" ht="22.5" customHeight="1">
      <c r="B4" s="56" t="s">
        <v>34</v>
      </c>
      <c r="C4" s="57"/>
      <c r="D4" s="57"/>
      <c r="E4" s="3">
        <v>121.53</v>
      </c>
    </row>
    <row r="5" spans="2:5" s="20" customFormat="1" ht="12" customHeight="1">
      <c r="B5" s="56" t="s">
        <v>16</v>
      </c>
      <c r="C5" s="57"/>
      <c r="D5" s="57"/>
      <c r="E5" s="3">
        <v>0.76</v>
      </c>
    </row>
    <row r="6" spans="2:5" s="20" customFormat="1" ht="12" customHeight="1">
      <c r="B6" s="56" t="s">
        <v>18</v>
      </c>
      <c r="C6" s="57"/>
      <c r="D6" s="57"/>
      <c r="E6" s="3">
        <v>4.53</v>
      </c>
    </row>
    <row r="7" spans="2:5" s="20" customFormat="1" ht="12" customHeight="1">
      <c r="B7" s="56" t="s">
        <v>19</v>
      </c>
      <c r="C7" s="57"/>
      <c r="D7" s="57"/>
      <c r="E7" s="3">
        <v>286.7</v>
      </c>
    </row>
    <row r="8" spans="2:5" s="20" customFormat="1" ht="22.5" customHeight="1">
      <c r="B8" s="56" t="s">
        <v>37</v>
      </c>
      <c r="C8" s="57"/>
      <c r="D8" s="57"/>
      <c r="E8" s="3">
        <v>0.37</v>
      </c>
    </row>
    <row r="9" spans="2:5" s="20" customFormat="1" ht="12" customHeight="1">
      <c r="B9" s="56" t="s">
        <v>17</v>
      </c>
      <c r="C9" s="57"/>
      <c r="D9" s="57"/>
      <c r="E9" s="3">
        <v>0.54</v>
      </c>
    </row>
    <row r="10" spans="2:5" s="20" customFormat="1" ht="12" customHeight="1">
      <c r="B10" s="56"/>
      <c r="C10" s="57"/>
      <c r="D10" s="57"/>
      <c r="E10" s="3"/>
    </row>
    <row r="11" spans="2:5" s="20" customFormat="1" ht="12" customHeight="1">
      <c r="B11" s="56"/>
      <c r="C11" s="57"/>
      <c r="D11" s="57"/>
      <c r="E11" s="3"/>
    </row>
    <row r="12" ht="15">
      <c r="B12" s="21" t="s">
        <v>51</v>
      </c>
    </row>
    <row r="13" spans="2:5" s="14" customFormat="1" ht="12" customHeight="1">
      <c r="B13" s="59" t="s">
        <v>6</v>
      </c>
      <c r="C13" s="57"/>
      <c r="D13" s="57"/>
      <c r="E13" s="7">
        <f>80.14</f>
        <v>80.14</v>
      </c>
    </row>
    <row r="14" spans="2:5" s="14" customFormat="1" ht="12" customHeight="1">
      <c r="B14" s="59" t="s">
        <v>52</v>
      </c>
      <c r="C14" s="57"/>
      <c r="D14" s="57"/>
      <c r="E14" s="7">
        <f>1271+428.51</f>
        <v>1699.51</v>
      </c>
    </row>
    <row r="15" spans="2:5" s="14" customFormat="1" ht="12" customHeight="1">
      <c r="B15" s="56" t="s">
        <v>47</v>
      </c>
      <c r="C15" s="57"/>
      <c r="D15" s="57"/>
      <c r="E15" s="3">
        <v>141.22</v>
      </c>
    </row>
    <row r="16" spans="2:5" s="14" customFormat="1" ht="12" customHeight="1">
      <c r="B16" s="56" t="s">
        <v>48</v>
      </c>
      <c r="C16" s="57"/>
      <c r="D16" s="57"/>
      <c r="E16" s="3">
        <v>160.58</v>
      </c>
    </row>
    <row r="17" spans="2:5" s="14" customFormat="1" ht="12" customHeight="1">
      <c r="B17" s="56" t="s">
        <v>49</v>
      </c>
      <c r="C17" s="57"/>
      <c r="D17" s="57"/>
      <c r="E17" s="3">
        <v>50</v>
      </c>
    </row>
    <row r="18" spans="2:5" s="14" customFormat="1" ht="12" customHeight="1">
      <c r="B18" s="56" t="s">
        <v>50</v>
      </c>
      <c r="C18" s="57"/>
      <c r="D18" s="57"/>
      <c r="E18" s="3">
        <v>558.75</v>
      </c>
    </row>
    <row r="19" spans="2:5" s="14" customFormat="1" ht="12" customHeight="1">
      <c r="B19" s="56" t="s">
        <v>11</v>
      </c>
      <c r="C19" s="57"/>
      <c r="D19" s="57"/>
      <c r="E19" s="3">
        <v>112</v>
      </c>
    </row>
    <row r="20" spans="2:5" s="20" customFormat="1" ht="12" customHeight="1">
      <c r="B20" s="56" t="s">
        <v>11</v>
      </c>
      <c r="C20" s="57"/>
      <c r="D20" s="57"/>
      <c r="E20" s="3">
        <v>112</v>
      </c>
    </row>
    <row r="21" spans="2:5" s="20" customFormat="1" ht="12" customHeight="1">
      <c r="B21" s="56" t="s">
        <v>63</v>
      </c>
      <c r="C21" s="57"/>
      <c r="D21" s="57"/>
      <c r="E21" s="3">
        <v>731.09</v>
      </c>
    </row>
    <row r="22" spans="2:5" s="20" customFormat="1" ht="36" customHeight="1">
      <c r="B22" s="56" t="s">
        <v>64</v>
      </c>
      <c r="C22" s="57"/>
      <c r="D22" s="57"/>
      <c r="E22" s="3">
        <v>542.01</v>
      </c>
    </row>
    <row r="23" spans="2:5" s="14" customFormat="1" ht="12" customHeight="1">
      <c r="B23" s="56" t="s">
        <v>25</v>
      </c>
      <c r="C23" s="57"/>
      <c r="D23" s="57"/>
      <c r="E23" s="3">
        <v>3820</v>
      </c>
    </row>
    <row r="24" spans="2:5" s="20" customFormat="1" ht="12" customHeight="1">
      <c r="B24" s="56" t="s">
        <v>65</v>
      </c>
      <c r="C24" s="57"/>
      <c r="D24" s="57"/>
      <c r="E24" s="3">
        <v>556.16</v>
      </c>
    </row>
    <row r="25" spans="2:5" s="20" customFormat="1" ht="12" customHeight="1">
      <c r="B25" s="56" t="s">
        <v>75</v>
      </c>
      <c r="C25" s="57"/>
      <c r="D25" s="58"/>
      <c r="E25" s="3">
        <v>580.1</v>
      </c>
    </row>
    <row r="26" spans="2:5" s="20" customFormat="1" ht="12" customHeight="1">
      <c r="B26" s="23"/>
      <c r="C26" s="24"/>
      <c r="D26" s="24"/>
      <c r="E26" s="3"/>
    </row>
    <row r="27" spans="2:5" s="14" customFormat="1" ht="25.5" customHeight="1">
      <c r="B27" s="56" t="s">
        <v>27</v>
      </c>
      <c r="C27" s="57"/>
      <c r="D27" s="57"/>
      <c r="E27" s="3">
        <v>577.18</v>
      </c>
    </row>
    <row r="28" spans="2:5" s="14" customFormat="1" ht="24.75" customHeight="1">
      <c r="B28" s="56" t="s">
        <v>14</v>
      </c>
      <c r="C28" s="57"/>
      <c r="D28" s="57"/>
      <c r="E28" s="3">
        <v>629.02</v>
      </c>
    </row>
    <row r="29" spans="2:5" s="14" customFormat="1" ht="24.75" customHeight="1">
      <c r="B29" s="56" t="s">
        <v>5</v>
      </c>
      <c r="C29" s="57"/>
      <c r="D29" s="57"/>
      <c r="E29" s="3">
        <v>728.7</v>
      </c>
    </row>
    <row r="30" spans="2:5" s="14" customFormat="1" ht="24.75" customHeight="1">
      <c r="B30" s="56" t="s">
        <v>53</v>
      </c>
      <c r="C30" s="57"/>
      <c r="D30" s="57"/>
      <c r="E30" s="3">
        <v>783.57</v>
      </c>
    </row>
    <row r="31" spans="2:5" s="14" customFormat="1" ht="24.75" customHeight="1">
      <c r="B31" s="56" t="s">
        <v>20</v>
      </c>
      <c r="C31" s="57"/>
      <c r="D31" s="57"/>
      <c r="E31" s="3">
        <v>907.6</v>
      </c>
    </row>
    <row r="32" spans="2:5" s="14" customFormat="1" ht="24.75" customHeight="1">
      <c r="B32" s="56" t="s">
        <v>24</v>
      </c>
      <c r="C32" s="57"/>
      <c r="D32" s="57"/>
      <c r="E32" s="3">
        <v>1098.59</v>
      </c>
    </row>
    <row r="33" spans="2:5" s="14" customFormat="1" ht="24.75" customHeight="1">
      <c r="B33" s="56" t="s">
        <v>28</v>
      </c>
      <c r="C33" s="57"/>
      <c r="D33" s="57"/>
      <c r="E33" s="3">
        <v>1917.18</v>
      </c>
    </row>
    <row r="34" spans="2:5" s="14" customFormat="1" ht="24.75" customHeight="1">
      <c r="B34" s="56" t="s">
        <v>54</v>
      </c>
      <c r="C34" s="57"/>
      <c r="D34" s="57"/>
      <c r="E34" s="3">
        <f>E33</f>
        <v>1917.18</v>
      </c>
    </row>
    <row r="35" spans="2:5" s="14" customFormat="1" ht="12" customHeight="1">
      <c r="B35" s="56"/>
      <c r="C35" s="57"/>
      <c r="D35" s="57"/>
      <c r="E35" s="3"/>
    </row>
    <row r="36" spans="2:5" s="14" customFormat="1" ht="12" customHeight="1">
      <c r="B36" s="56"/>
      <c r="C36" s="57"/>
      <c r="D36" s="57"/>
      <c r="E36" s="3"/>
    </row>
    <row r="37" spans="2:5" s="14" customFormat="1" ht="42" customHeight="1">
      <c r="B37" s="56" t="s">
        <v>15</v>
      </c>
      <c r="C37" s="57"/>
      <c r="D37" s="57"/>
      <c r="E37" s="3">
        <v>1285.22</v>
      </c>
    </row>
    <row r="38" spans="2:5" s="14" customFormat="1" ht="24.75" customHeight="1">
      <c r="B38" s="56" t="s">
        <v>7</v>
      </c>
      <c r="C38" s="57"/>
      <c r="D38" s="57"/>
      <c r="E38" s="3">
        <v>223.42</v>
      </c>
    </row>
    <row r="39" spans="2:5" s="14" customFormat="1" ht="24.75" customHeight="1">
      <c r="B39" s="15"/>
      <c r="C39" s="16"/>
      <c r="D39" s="16"/>
      <c r="E39" s="3"/>
    </row>
    <row r="40" spans="2:5" s="14" customFormat="1" ht="22.5" customHeight="1">
      <c r="B40" s="56" t="s">
        <v>3</v>
      </c>
      <c r="C40" s="57"/>
      <c r="D40" s="57"/>
      <c r="E40" s="3">
        <v>482.38</v>
      </c>
    </row>
    <row r="41" spans="2:5" s="14" customFormat="1" ht="22.5" customHeight="1">
      <c r="B41" s="15"/>
      <c r="C41" s="16"/>
      <c r="D41" s="16"/>
      <c r="E41" s="3"/>
    </row>
    <row r="42" spans="2:5" s="14" customFormat="1" ht="37.5" customHeight="1">
      <c r="B42" s="56" t="s">
        <v>26</v>
      </c>
      <c r="C42" s="57"/>
      <c r="D42" s="57"/>
      <c r="E42" s="3">
        <v>1541.75</v>
      </c>
    </row>
    <row r="43" spans="2:5" s="14" customFormat="1" ht="37.5" customHeight="1">
      <c r="B43" s="56" t="s">
        <v>2</v>
      </c>
      <c r="C43" s="57"/>
      <c r="D43" s="57"/>
      <c r="E43" s="3">
        <v>1730.92</v>
      </c>
    </row>
    <row r="44" spans="2:5" s="14" customFormat="1" ht="37.5" customHeight="1">
      <c r="B44" s="56" t="s">
        <v>23</v>
      </c>
      <c r="C44" s="57"/>
      <c r="D44" s="57"/>
      <c r="E44" s="3">
        <v>2554.33</v>
      </c>
    </row>
    <row r="45" spans="2:5" s="14" customFormat="1" ht="37.5" customHeight="1">
      <c r="B45" s="56" t="s">
        <v>56</v>
      </c>
      <c r="C45" s="57"/>
      <c r="D45" s="57"/>
      <c r="E45" s="3">
        <v>2623.43</v>
      </c>
    </row>
    <row r="46" spans="2:5" s="14" customFormat="1" ht="37.5" customHeight="1">
      <c r="B46" s="56" t="s">
        <v>55</v>
      </c>
      <c r="C46" s="57"/>
      <c r="D46" s="57"/>
      <c r="E46" s="3">
        <v>2719.26</v>
      </c>
    </row>
    <row r="47" spans="2:5" s="14" customFormat="1" ht="14.25" customHeight="1">
      <c r="B47" s="56" t="s">
        <v>57</v>
      </c>
      <c r="C47" s="57"/>
      <c r="D47" s="57"/>
      <c r="E47" s="3">
        <v>2096.57</v>
      </c>
    </row>
    <row r="48" spans="2:5" s="14" customFormat="1" ht="15">
      <c r="B48" s="56" t="s">
        <v>58</v>
      </c>
      <c r="C48" s="57"/>
      <c r="D48" s="57"/>
      <c r="E48" s="3">
        <f>E54*2</f>
        <v>1441.68</v>
      </c>
    </row>
    <row r="49" spans="2:5" s="14" customFormat="1" ht="15">
      <c r="B49" s="56" t="s">
        <v>59</v>
      </c>
      <c r="C49" s="57"/>
      <c r="D49" s="57"/>
      <c r="E49" s="3">
        <f>E54+E55</f>
        <v>1613.3200000000002</v>
      </c>
    </row>
    <row r="50" spans="2:5" s="14" customFormat="1" ht="14.25" customHeight="1">
      <c r="B50" s="56" t="s">
        <v>29</v>
      </c>
      <c r="C50" s="57"/>
      <c r="D50" s="57"/>
      <c r="E50" s="3">
        <f>E54+E56</f>
        <v>1719.76</v>
      </c>
    </row>
    <row r="51" spans="2:5" s="14" customFormat="1" ht="14.25" customHeight="1">
      <c r="B51" s="56" t="s">
        <v>43</v>
      </c>
      <c r="C51" s="57"/>
      <c r="D51" s="57"/>
      <c r="E51" s="3">
        <f>E54+E57</f>
        <v>1761.5619003228362</v>
      </c>
    </row>
    <row r="52" spans="2:5" s="26" customFormat="1" ht="14.25" customHeight="1">
      <c r="B52" s="56" t="s">
        <v>77</v>
      </c>
      <c r="C52" s="57"/>
      <c r="D52" s="57"/>
      <c r="E52" s="3">
        <v>2540</v>
      </c>
    </row>
    <row r="53" spans="2:5" s="14" customFormat="1" ht="12" customHeight="1">
      <c r="B53" s="56"/>
      <c r="C53" s="57"/>
      <c r="D53" s="57"/>
      <c r="E53" s="3"/>
    </row>
    <row r="54" spans="2:5" s="20" customFormat="1" ht="15">
      <c r="B54" s="56" t="s">
        <v>66</v>
      </c>
      <c r="C54" s="57"/>
      <c r="D54" s="57"/>
      <c r="E54" s="3">
        <v>720.84</v>
      </c>
    </row>
    <row r="55" spans="2:5" s="20" customFormat="1" ht="15" customHeight="1">
      <c r="B55" s="56" t="s">
        <v>67</v>
      </c>
      <c r="C55" s="57"/>
      <c r="D55" s="57"/>
      <c r="E55" s="3">
        <v>892.48</v>
      </c>
    </row>
    <row r="56" spans="2:5" s="20" customFormat="1" ht="14.25" customHeight="1">
      <c r="B56" s="56" t="s">
        <v>68</v>
      </c>
      <c r="C56" s="57"/>
      <c r="D56" s="57"/>
      <c r="E56" s="3">
        <v>998.92</v>
      </c>
    </row>
    <row r="57" spans="2:5" s="20" customFormat="1" ht="14.25" customHeight="1">
      <c r="B57" s="56" t="s">
        <v>69</v>
      </c>
      <c r="C57" s="57"/>
      <c r="D57" s="57"/>
      <c r="E57" s="5">
        <f>'[1]2017 год'!$J$166</f>
        <v>1040.7219003228363</v>
      </c>
    </row>
    <row r="58" spans="2:6" s="20" customFormat="1" ht="15" customHeight="1">
      <c r="B58" s="56" t="s">
        <v>70</v>
      </c>
      <c r="C58" s="57"/>
      <c r="D58" s="57"/>
      <c r="E58" s="5">
        <f>'[1]2017 год'!$J$177</f>
        <v>1423.8940268246333</v>
      </c>
      <c r="F58" s="4"/>
    </row>
    <row r="59" spans="2:5" s="20" customFormat="1" ht="15" customHeight="1">
      <c r="B59" s="56"/>
      <c r="C59" s="57"/>
      <c r="D59" s="57"/>
      <c r="E59" s="5"/>
    </row>
    <row r="60" spans="2:6" s="20" customFormat="1" ht="15" customHeight="1">
      <c r="B60" s="56" t="s">
        <v>72</v>
      </c>
      <c r="C60" s="57"/>
      <c r="D60" s="57"/>
      <c r="E60" s="5">
        <f>'[1]2017 год'!$J$189</f>
        <v>7669.393914751781</v>
      </c>
      <c r="F60" s="4"/>
    </row>
    <row r="61" spans="2:5" s="20" customFormat="1" ht="15" customHeight="1">
      <c r="B61" s="56" t="s">
        <v>74</v>
      </c>
      <c r="C61" s="57"/>
      <c r="D61" s="57"/>
      <c r="E61" s="5">
        <f>'[1]2017 год'!$J$201</f>
        <v>11278.410667718827</v>
      </c>
    </row>
    <row r="62" spans="2:5" s="20" customFormat="1" ht="14.25" customHeight="1">
      <c r="B62" s="18"/>
      <c r="C62" s="19"/>
      <c r="D62" s="19"/>
      <c r="E62" s="3"/>
    </row>
    <row r="63" spans="2:5" s="14" customFormat="1" ht="12" customHeight="1">
      <c r="B63" s="56" t="s">
        <v>60</v>
      </c>
      <c r="C63" s="57"/>
      <c r="D63" s="57"/>
      <c r="E63" s="3">
        <v>68.68</v>
      </c>
    </row>
    <row r="64" spans="2:5" s="14" customFormat="1" ht="12" customHeight="1">
      <c r="B64" s="56"/>
      <c r="C64" s="57"/>
      <c r="D64" s="57"/>
      <c r="E64" s="3"/>
    </row>
    <row r="65" spans="2:5" s="14" customFormat="1" ht="22.5" customHeight="1">
      <c r="B65" s="56" t="s">
        <v>13</v>
      </c>
      <c r="C65" s="57"/>
      <c r="D65" s="57"/>
      <c r="E65" s="3">
        <v>565.23</v>
      </c>
    </row>
    <row r="66" spans="2:5" s="14" customFormat="1" ht="23.25" customHeight="1">
      <c r="B66" s="56" t="s">
        <v>12</v>
      </c>
      <c r="C66" s="57"/>
      <c r="D66" s="57"/>
      <c r="E66" s="3">
        <v>283.85</v>
      </c>
    </row>
    <row r="67" spans="2:5" s="14" customFormat="1" ht="40.5" customHeight="1">
      <c r="B67" s="56" t="s">
        <v>61</v>
      </c>
      <c r="C67" s="57"/>
      <c r="D67" s="57"/>
      <c r="E67" s="3">
        <v>1396.29</v>
      </c>
    </row>
    <row r="68" spans="2:5" s="14" customFormat="1" ht="27" customHeight="1">
      <c r="B68" s="56" t="s">
        <v>62</v>
      </c>
      <c r="C68" s="57"/>
      <c r="D68" s="57"/>
      <c r="E68" s="3">
        <v>517.87</v>
      </c>
    </row>
  </sheetData>
  <sheetProtection password="C657" sheet="1"/>
  <mergeCells count="63">
    <mergeCell ref="B49:D49"/>
    <mergeCell ref="B50:D50"/>
    <mergeCell ref="B67:D67"/>
    <mergeCell ref="B68:D68"/>
    <mergeCell ref="B53:D53"/>
    <mergeCell ref="B51:D51"/>
    <mergeCell ref="B63:D63"/>
    <mergeCell ref="B64:D64"/>
    <mergeCell ref="B65:D65"/>
    <mergeCell ref="B66:D66"/>
    <mergeCell ref="B43:D43"/>
    <mergeCell ref="B44:D44"/>
    <mergeCell ref="B45:D45"/>
    <mergeCell ref="B46:D46"/>
    <mergeCell ref="B47:D47"/>
    <mergeCell ref="B48:D48"/>
    <mergeCell ref="B56:D56"/>
    <mergeCell ref="B59:D59"/>
    <mergeCell ref="B18:D18"/>
    <mergeCell ref="B19:D19"/>
    <mergeCell ref="B14:D14"/>
    <mergeCell ref="B23:D23"/>
    <mergeCell ref="B27:D27"/>
    <mergeCell ref="B28:D28"/>
    <mergeCell ref="B21:D21"/>
    <mergeCell ref="B22:D22"/>
    <mergeCell ref="B24:D24"/>
    <mergeCell ref="B1:D1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20:D20"/>
    <mergeCell ref="B13:D13"/>
    <mergeCell ref="B15:D15"/>
    <mergeCell ref="B16:D16"/>
    <mergeCell ref="B17:D17"/>
    <mergeCell ref="B30:D30"/>
    <mergeCell ref="B31:D31"/>
    <mergeCell ref="B32:D32"/>
    <mergeCell ref="B57:D57"/>
    <mergeCell ref="B37:D37"/>
    <mergeCell ref="B38:D38"/>
    <mergeCell ref="B40:D40"/>
    <mergeCell ref="B42:D42"/>
    <mergeCell ref="B54:D54"/>
    <mergeCell ref="B55:D55"/>
    <mergeCell ref="B58:D58"/>
    <mergeCell ref="B60:D60"/>
    <mergeCell ref="B61:D61"/>
    <mergeCell ref="B25:D25"/>
    <mergeCell ref="B33:D33"/>
    <mergeCell ref="B34:D34"/>
    <mergeCell ref="B35:D35"/>
    <mergeCell ref="B36:D36"/>
    <mergeCell ref="B52:D52"/>
    <mergeCell ref="B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</dc:creator>
  <cp:keywords/>
  <dc:description/>
  <cp:lastModifiedBy>SMETCHIK</cp:lastModifiedBy>
  <cp:lastPrinted>2019-03-25T09:42:34Z</cp:lastPrinted>
  <dcterms:created xsi:type="dcterms:W3CDTF">2018-02-22T04:59:03Z</dcterms:created>
  <dcterms:modified xsi:type="dcterms:W3CDTF">2019-10-29T04:59:13Z</dcterms:modified>
  <cp:category/>
  <cp:version/>
  <cp:contentType/>
  <cp:contentStatus/>
</cp:coreProperties>
</file>