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'Лист'!$A$1:$E$62</definedName>
  </definedNames>
  <calcPr calcMode="autoNoTable" fullCalcOnLoad="1"/>
</workbook>
</file>

<file path=xl/sharedStrings.xml><?xml version="1.0" encoding="utf-8"?>
<sst xmlns="http://schemas.openxmlformats.org/spreadsheetml/2006/main" count="70" uniqueCount="69">
  <si>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</si>
  <si>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</si>
  <si>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</si>
  <si>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</si>
  <si>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</si>
  <si>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</si>
  <si>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</si>
  <si>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</si>
  <si>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</si>
  <si>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</si>
  <si>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</si>
  <si>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</si>
  <si>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</si>
  <si>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Ремонт лавочек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</si>
  <si>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</si>
  <si>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</si>
  <si>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</si>
  <si>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</si>
  <si>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</si>
  <si>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</si>
  <si>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</si>
  <si>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</si>
  <si>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</si>
  <si>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</si>
  <si>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</si>
  <si>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</si>
  <si>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СПОРТИВНАЯ, 40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</si>
  <si>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</si>
  <si>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</si>
  <si>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</si>
  <si>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</si>
  <si>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</si>
  <si>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</si>
  <si>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</si>
  <si>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</si>
  <si>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20 мм</t>
  </si>
  <si>
    <t>Поверка общедомовых приборов учета ТУ, ремонт</t>
  </si>
  <si>
    <t>Начислено по дому:</t>
  </si>
  <si>
    <t>Ремонт крылец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</si>
  <si>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</si>
  <si>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</si>
  <si>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</si>
  <si>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вентилей и клапанов обратных муфтовых диаметром: 40 мм</t>
  </si>
  <si>
    <t>Замена светодиодных прожекторов</t>
  </si>
  <si>
    <t>Прокладка кабеля АВВГ 2*2,5</t>
  </si>
  <si>
    <t>Замена распределительной коробки</t>
  </si>
  <si>
    <t>Смена перил</t>
  </si>
  <si>
    <t>Изготовление и установка лестницы в подвал</t>
  </si>
  <si>
    <t>Ремонт водосточных труб</t>
  </si>
  <si>
    <t>Установка лавки</t>
  </si>
  <si>
    <t>Ремонт м/п швов, кв.119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</si>
  <si>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</si>
  <si>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</si>
  <si>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</si>
  <si>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</si>
  <si>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</si>
  <si>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</si>
  <si>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отметов</t>
  </si>
  <si>
    <t>Установка информационной таблички по месту выгула собак</t>
  </si>
  <si>
    <t xml:space="preserve">Смена ламп: светодиодных </t>
  </si>
  <si>
    <t xml:space="preserve">Замена фотореле </t>
  </si>
  <si>
    <t>Установка светильников</t>
  </si>
  <si>
    <t>Установка пружин на тамбурные двери</t>
  </si>
  <si>
    <t>Замена автоматических выключателей</t>
  </si>
  <si>
    <t>Замена предохранителей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</si>
  <si>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</si>
  <si>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</si>
  <si>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светодиодного светильника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</si>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</sst>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31" fillId="0" borderId="10" xfId="34" applyBorder="1" applyAlignment="1" quotePrefix="1">
      <alignment horizontal="center" vertical="center" wrapText="1"/>
      <protection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35" borderId="11" xfId="0" applyFont="1" applyFill="1" applyBorder="1" applyAlignment="1">
      <alignment wrapText="1"/>
    </xf>
    <xf numFmtId="0" fontId="52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2" fillId="0" borderId="0" xfId="43" applyBorder="1" applyAlignment="1" quotePrefix="1">
      <alignment horizontal="left" vertical="top" wrapText="1"/>
      <protection/>
    </xf>
    <xf numFmtId="4" fontId="31" fillId="0" borderId="12" xfId="39" applyNumberFormat="1" applyBorder="1" applyAlignment="1" quotePrefix="1">
      <alignment vertical="top" wrapText="1"/>
      <protection/>
    </xf>
    <xf numFmtId="0" fontId="41" fillId="0" borderId="0" xfId="0" applyFont="1" applyAlignment="1">
      <alignment wrapText="1"/>
    </xf>
    <xf numFmtId="0" fontId="0" fillId="0" borderId="0" xfId="0" applyAlignment="1" quotePrefix="1">
      <alignment wrapText="1"/>
    </xf>
    <xf numFmtId="0" fontId="31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32" fillId="0" borderId="13" xfId="42" applyNumberFormat="1" applyFont="1" applyBorder="1" applyAlignment="1" quotePrefix="1">
      <alignment horizontal="right" vertical="center" wrapText="1"/>
      <protection/>
    </xf>
    <xf numFmtId="4" fontId="53" fillId="0" borderId="0" xfId="0" applyNumberFormat="1" applyFont="1" applyAlignment="1">
      <alignment wrapText="1"/>
    </xf>
    <xf numFmtId="4" fontId="53" fillId="0" borderId="13" xfId="0" applyNumberFormat="1" applyFont="1" applyBorder="1" applyAlignment="1">
      <alignment horizontal="right"/>
    </xf>
    <xf numFmtId="4" fontId="54" fillId="35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wrapText="1"/>
    </xf>
    <xf numFmtId="0" fontId="31" fillId="21" borderId="13" xfId="41" applyBorder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32" fillId="0" borderId="13" xfId="42" applyNumberFormat="1" applyFont="1" applyFill="1" applyBorder="1" applyAlignment="1" quotePrefix="1">
      <alignment horizontal="right" vertical="center" wrapText="1"/>
      <protection/>
    </xf>
    <xf numFmtId="2" fontId="32" fillId="0" borderId="13" xfId="42" applyNumberFormat="1" applyFont="1" applyFill="1" applyBorder="1" applyAlignment="1" quotePrefix="1">
      <alignment horizontal="right" vertical="center" wrapText="1"/>
      <protection/>
    </xf>
    <xf numFmtId="43" fontId="3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2" fillId="0" borderId="13" xfId="42" applyNumberFormat="1" applyBorder="1" applyAlignment="1" quotePrefix="1">
      <alignment horizontal="right" vertical="center" wrapText="1"/>
      <protection/>
    </xf>
    <xf numFmtId="0" fontId="53" fillId="0" borderId="13" xfId="0" applyNumberFormat="1" applyFont="1" applyFill="1" applyBorder="1" applyAlignment="1">
      <alignment horizontal="right"/>
    </xf>
    <xf numFmtId="43" fontId="2" fillId="0" borderId="13" xfId="42" applyNumberFormat="1" applyFont="1" applyFill="1" applyBorder="1" applyAlignment="1" quotePrefix="1">
      <alignment horizontal="right" vertical="center" wrapText="1"/>
      <protection/>
    </xf>
    <xf numFmtId="2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171" fontId="52" fillId="0" borderId="12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2" fillId="0" borderId="13" xfId="43" applyFont="1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32" fillId="0" borderId="14" xfId="43" applyBorder="1" applyAlignment="1" quotePrefix="1">
      <alignment horizontal="left" vertical="top" wrapText="1"/>
      <protection/>
    </xf>
    <xf numFmtId="0" fontId="32" fillId="0" borderId="15" xfId="43" applyBorder="1" applyAlignment="1" quotePrefix="1">
      <alignment horizontal="left" vertical="top" wrapText="1"/>
      <protection/>
    </xf>
    <xf numFmtId="4" fontId="31" fillId="0" borderId="16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4" fontId="31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1" fillId="21" borderId="17" xfId="41" applyBorder="1" applyAlignment="1" quotePrefix="1">
      <alignment horizontal="center" vertical="center" wrapText="1"/>
      <protection/>
    </xf>
    <xf numFmtId="0" fontId="31" fillId="21" borderId="18" xfId="41" applyBorder="1" applyAlignment="1" quotePrefix="1">
      <alignment horizontal="center" vertical="center" wrapText="1"/>
      <protection/>
    </xf>
    <xf numFmtId="4" fontId="32" fillId="0" borderId="13" xfId="42" applyNumberFormat="1" applyFont="1" applyBorder="1" applyAlignment="1" quotePrefix="1">
      <alignment horizontal="right" vertical="center" wrapText="1"/>
      <protection/>
    </xf>
    <xf numFmtId="0" fontId="32" fillId="0" borderId="19" xfId="43" applyBorder="1" applyAlignment="1" quotePrefix="1">
      <alignment horizontal="left" vertical="top" wrapText="1"/>
      <protection/>
    </xf>
    <xf numFmtId="0" fontId="32" fillId="0" borderId="18" xfId="43" applyBorder="1" applyAlignment="1" quotePrefix="1">
      <alignment horizontal="left" vertical="top" wrapText="1"/>
      <protection/>
    </xf>
    <xf numFmtId="0" fontId="30" fillId="0" borderId="0" xfId="33" applyAlignment="1" quotePrefix="1">
      <alignment horizontal="center" vertical="center" wrapText="1"/>
      <protection/>
    </xf>
    <xf numFmtId="0" fontId="32" fillId="0" borderId="13" xfId="43" applyBorder="1" applyAlignment="1" quotePrefix="1">
      <alignment horizontal="left" vertical="top" wrapText="1"/>
      <protection/>
    </xf>
    <xf numFmtId="0" fontId="32" fillId="0" borderId="20" xfId="37" applyBorder="1" applyAlignment="1" quotePrefix="1">
      <alignment horizontal="left" vertical="top" wrapText="1"/>
      <protection/>
    </xf>
    <xf numFmtId="0" fontId="32" fillId="0" borderId="21" xfId="37" applyBorder="1" applyAlignment="1" quotePrefix="1">
      <alignment horizontal="left" vertical="top" wrapText="1"/>
      <protection/>
    </xf>
    <xf numFmtId="0" fontId="32" fillId="0" borderId="22" xfId="43" applyBorder="1" applyAlignment="1" quotePrefix="1">
      <alignment horizontal="left" vertical="top" wrapText="1"/>
      <protection/>
    </xf>
    <xf numFmtId="0" fontId="32" fillId="0" borderId="23" xfId="43" applyBorder="1" applyAlignment="1" quotePrefix="1">
      <alignment horizontal="left" vertical="top" wrapText="1"/>
      <protection/>
    </xf>
    <xf numFmtId="0" fontId="32" fillId="0" borderId="24" xfId="43" applyBorder="1" applyAlignment="1" quotePrefix="1">
      <alignment horizontal="left" vertical="top" wrapText="1"/>
      <protection/>
    </xf>
    <xf numFmtId="0" fontId="32" fillId="0" borderId="10" xfId="43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0" fontId="32" fillId="20" borderId="17" xfId="40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2" fillId="0" borderId="13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21">
          <cell r="J721">
            <v>4486.303059044766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40">
          <cell r="J940">
            <v>546.9912167362124</v>
          </cell>
        </row>
        <row r="988">
          <cell r="J988">
            <v>752.970178486447</v>
          </cell>
        </row>
        <row r="1002">
          <cell r="J1002">
            <v>1675.1080074097824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B74">
            <v>1118506.8100000003</v>
          </cell>
          <cell r="C74">
            <v>1107574.98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10" zoomScaleNormal="110" zoomScalePageLayoutView="0" workbookViewId="0" topLeftCell="A1">
      <selection activeCell="B63" sqref="B63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0.57421875" style="1" customWidth="1"/>
    <col min="4" max="4" width="11.421875" style="1" customWidth="1"/>
    <col min="5" max="5" width="13.140625" style="16" customWidth="1"/>
    <col min="6" max="6" width="10.8515625" style="1" customWidth="1"/>
    <col min="7" max="7" width="3.7109375" style="1" customWidth="1"/>
    <col min="8" max="16384" width="9.140625" style="1" customWidth="1"/>
  </cols>
  <sheetData>
    <row r="1" spans="1:5" s="23" customFormat="1" ht="24" customHeight="1">
      <c r="A1" s="59" t="s">
        <v>39</v>
      </c>
      <c r="B1" s="59"/>
      <c r="C1" s="59"/>
      <c r="D1" s="59"/>
      <c r="E1" s="59"/>
    </row>
    <row r="2" ht="12" customHeight="1">
      <c r="B2" s="3" t="s">
        <v>0</v>
      </c>
    </row>
    <row r="3" spans="2:12" ht="21" customHeight="1">
      <c r="B3" s="54" t="s">
        <v>1</v>
      </c>
      <c r="C3" s="55"/>
      <c r="D3" s="55"/>
      <c r="E3" s="27" t="s">
        <v>56</v>
      </c>
      <c r="H3" s="67" t="s">
        <v>52</v>
      </c>
      <c r="I3" s="67"/>
      <c r="J3" s="67"/>
      <c r="K3" s="67"/>
      <c r="L3" s="67"/>
    </row>
    <row r="4" spans="2:12" ht="15" customHeight="1" thickBot="1">
      <c r="B4" s="68" t="s">
        <v>26</v>
      </c>
      <c r="C4" s="69"/>
      <c r="D4" s="69"/>
      <c r="E4" s="69"/>
      <c r="H4" s="26" t="s">
        <v>16</v>
      </c>
      <c r="I4" s="26" t="s">
        <v>53</v>
      </c>
      <c r="J4" s="26" t="s">
        <v>33</v>
      </c>
      <c r="K4" s="26" t="s">
        <v>54</v>
      </c>
      <c r="L4" s="26" t="s">
        <v>55</v>
      </c>
    </row>
    <row r="5" spans="2:12" ht="12" customHeight="1" hidden="1" thickBot="1">
      <c r="B5" s="57" t="s">
        <v>15</v>
      </c>
      <c r="C5" s="58"/>
      <c r="D5" s="58"/>
      <c r="E5" s="15"/>
      <c r="H5" s="4" t="s">
        <v>16</v>
      </c>
      <c r="I5" s="4" t="s">
        <v>17</v>
      </c>
      <c r="J5" s="4" t="s">
        <v>18</v>
      </c>
      <c r="K5" s="4" t="s">
        <v>19</v>
      </c>
      <c r="L5" s="5" t="s">
        <v>20</v>
      </c>
    </row>
    <row r="6" spans="2:12" ht="24.75" customHeight="1" thickBot="1">
      <c r="B6" s="57" t="s">
        <v>27</v>
      </c>
      <c r="C6" s="58"/>
      <c r="D6" s="58"/>
      <c r="E6" s="15">
        <f>2.05*J6*12+J6*2*2.05+2.05*4*J6*2</f>
        <v>64943.999999999985</v>
      </c>
      <c r="H6" s="6">
        <v>119</v>
      </c>
      <c r="I6" s="6">
        <v>5790.9</v>
      </c>
      <c r="J6" s="6">
        <v>1440</v>
      </c>
      <c r="K6" s="6">
        <f>J6</f>
        <v>1440</v>
      </c>
      <c r="L6" s="7">
        <v>90</v>
      </c>
    </row>
    <row r="7" spans="2:5" ht="36" customHeight="1">
      <c r="B7" s="57" t="s">
        <v>21</v>
      </c>
      <c r="C7" s="58"/>
      <c r="D7" s="58"/>
      <c r="E7" s="15">
        <f>(I6*2.05*2)</f>
        <v>23742.689999999995</v>
      </c>
    </row>
    <row r="8" spans="2:5" ht="12" customHeight="1">
      <c r="B8" s="57" t="s">
        <v>22</v>
      </c>
      <c r="C8" s="58"/>
      <c r="D8" s="58"/>
      <c r="E8" s="15">
        <f>I6*2.05*2</f>
        <v>23742.689999999995</v>
      </c>
    </row>
    <row r="9" spans="2:5" ht="12" customHeight="1" hidden="1">
      <c r="B9" s="57" t="s">
        <v>23</v>
      </c>
      <c r="C9" s="58"/>
      <c r="D9" s="58"/>
      <c r="E9" s="15"/>
    </row>
    <row r="10" spans="2:5" ht="24.75" customHeight="1">
      <c r="B10" s="57" t="s">
        <v>24</v>
      </c>
      <c r="C10" s="58"/>
      <c r="D10" s="58"/>
      <c r="E10" s="15">
        <f>(3*121.53*2*I6/1000)*3</f>
        <v>12667.825386</v>
      </c>
    </row>
    <row r="11" spans="2:5" ht="12" customHeight="1">
      <c r="B11" s="57" t="s">
        <v>7</v>
      </c>
      <c r="C11" s="58"/>
      <c r="D11" s="58"/>
      <c r="E11" s="15">
        <f>12*I6*0.83</f>
        <v>57677.36399999999</v>
      </c>
    </row>
    <row r="12" spans="2:5" ht="12" customHeight="1">
      <c r="B12" s="57" t="s">
        <v>9</v>
      </c>
      <c r="C12" s="58"/>
      <c r="D12" s="58"/>
      <c r="E12" s="15">
        <f>12*I6*6.05</f>
        <v>420419.3399999999</v>
      </c>
    </row>
    <row r="13" spans="2:5" ht="12" customHeight="1">
      <c r="B13" s="57" t="s">
        <v>10</v>
      </c>
      <c r="C13" s="58"/>
      <c r="D13" s="58"/>
      <c r="E13" s="15">
        <f>1*L6*286.7</f>
        <v>25803</v>
      </c>
    </row>
    <row r="14" spans="2:5" ht="12" customHeight="1">
      <c r="B14" s="57" t="s">
        <v>8</v>
      </c>
      <c r="C14" s="58"/>
      <c r="D14" s="58"/>
      <c r="E14" s="15">
        <f>12*I6*0.54</f>
        <v>37525.032</v>
      </c>
    </row>
    <row r="15" spans="2:5" ht="12" customHeight="1">
      <c r="B15" s="61" t="s">
        <v>12</v>
      </c>
      <c r="C15" s="62"/>
      <c r="D15" s="62"/>
      <c r="E15" s="15">
        <v>10000</v>
      </c>
    </row>
    <row r="16" spans="2:5" ht="6" customHeight="1">
      <c r="B16" s="63" t="s">
        <v>11</v>
      </c>
      <c r="C16" s="64"/>
      <c r="D16" s="64"/>
      <c r="E16" s="56">
        <f>12*I6*0.8</f>
        <v>55592.63999999999</v>
      </c>
    </row>
    <row r="17" spans="2:5" ht="6" customHeight="1">
      <c r="B17" s="65"/>
      <c r="C17" s="66"/>
      <c r="D17" s="66"/>
      <c r="E17" s="56"/>
    </row>
    <row r="18" spans="2:5" ht="6" customHeight="1">
      <c r="B18" s="63" t="s">
        <v>25</v>
      </c>
      <c r="C18" s="64"/>
      <c r="D18" s="64"/>
      <c r="E18" s="56">
        <f>12*I6*1.63</f>
        <v>113270.00399999997</v>
      </c>
    </row>
    <row r="19" spans="2:5" ht="6" customHeight="1">
      <c r="B19" s="65"/>
      <c r="C19" s="66"/>
      <c r="D19" s="66"/>
      <c r="E19" s="56"/>
    </row>
    <row r="20" spans="2:5" s="36" customFormat="1" ht="12" customHeight="1">
      <c r="B20" s="48" t="s">
        <v>36</v>
      </c>
      <c r="C20" s="49"/>
      <c r="D20" s="49"/>
      <c r="E20" s="37">
        <f>2600+9760</f>
        <v>12360</v>
      </c>
    </row>
    <row r="21" spans="2:5" ht="12" customHeight="1">
      <c r="B21" s="48" t="s">
        <v>28</v>
      </c>
      <c r="C21" s="49"/>
      <c r="D21" s="49"/>
      <c r="E21" s="15">
        <f>12*I6*0.37</f>
        <v>25711.595999999994</v>
      </c>
    </row>
    <row r="22" spans="2:5" ht="12" customHeight="1">
      <c r="B22" s="48" t="s">
        <v>29</v>
      </c>
      <c r="C22" s="49"/>
      <c r="D22" s="49"/>
      <c r="E22" s="15">
        <f>H6*2*60%*2*137.35*0.38</f>
        <v>14906.3208</v>
      </c>
    </row>
    <row r="23" spans="2:5" ht="12" customHeight="1">
      <c r="B23" s="48" t="s">
        <v>30</v>
      </c>
      <c r="C23" s="49"/>
      <c r="D23" s="49"/>
      <c r="E23" s="15">
        <f>H6*60%*2*137.35*0.38</f>
        <v>7453.1604</v>
      </c>
    </row>
    <row r="24" spans="2:5" ht="12" customHeight="1">
      <c r="B24" s="48" t="s">
        <v>31</v>
      </c>
      <c r="C24" s="49"/>
      <c r="D24" s="49"/>
      <c r="E24" s="17">
        <f>68.68*25</f>
        <v>1717.0000000000002</v>
      </c>
    </row>
    <row r="25" spans="2:5" ht="12" customHeight="1">
      <c r="B25" s="48" t="s">
        <v>2</v>
      </c>
      <c r="C25" s="49"/>
      <c r="D25" s="49"/>
      <c r="E25" s="17">
        <f>68.68*40</f>
        <v>2747.2000000000003</v>
      </c>
    </row>
    <row r="26" spans="2:5" ht="12" customHeight="1">
      <c r="B26" s="60" t="s">
        <v>32</v>
      </c>
      <c r="C26" s="60"/>
      <c r="D26" s="60"/>
      <c r="E26" s="17">
        <f>68.68*33</f>
        <v>2266.44</v>
      </c>
    </row>
    <row r="27" spans="2:5" s="45" customFormat="1" ht="12" customHeight="1">
      <c r="B27" s="46" t="s">
        <v>67</v>
      </c>
      <c r="C27" s="46"/>
      <c r="D27" s="46"/>
      <c r="E27" s="35">
        <f>'[2]на июль 15г'!$J$1002*1</f>
        <v>1675.1080074097824</v>
      </c>
    </row>
    <row r="28" spans="2:5" s="45" customFormat="1" ht="12" customHeight="1">
      <c r="B28" s="46" t="s">
        <v>61</v>
      </c>
      <c r="C28" s="46"/>
      <c r="D28" s="46"/>
      <c r="E28" s="35">
        <f>2*'[2]на июль 15г'!$J$988</f>
        <v>1505.940356972894</v>
      </c>
    </row>
    <row r="29" spans="2:5" s="45" customFormat="1" ht="14.25" customHeight="1">
      <c r="B29" s="46" t="s">
        <v>59</v>
      </c>
      <c r="C29" s="46"/>
      <c r="D29" s="46"/>
      <c r="E29" s="34">
        <f>26*'[1]на июль 15г'!$J$211</f>
        <v>1497.860819770974</v>
      </c>
    </row>
    <row r="30" spans="2:5" s="32" customFormat="1" ht="12" customHeight="1">
      <c r="B30" s="70" t="s">
        <v>43</v>
      </c>
      <c r="C30" s="70"/>
      <c r="D30" s="70"/>
      <c r="E30" s="39">
        <f>3*'[1]на июль 15г'!$J$238</f>
        <v>15312.306139059074</v>
      </c>
    </row>
    <row r="31" spans="2:5" s="32" customFormat="1" ht="12" customHeight="1">
      <c r="B31" s="70" t="s">
        <v>44</v>
      </c>
      <c r="C31" s="70"/>
      <c r="D31" s="70"/>
      <c r="E31" s="40">
        <f>15*'[4]на июль 15г'!$J$1057</f>
        <v>1717.2447119634528</v>
      </c>
    </row>
    <row r="32" spans="2:5" s="32" customFormat="1" ht="12" customHeight="1">
      <c r="B32" s="70" t="s">
        <v>60</v>
      </c>
      <c r="C32" s="70"/>
      <c r="D32" s="70"/>
      <c r="E32" s="39">
        <f>3*'[1]на июль 15г'!$J$277</f>
        <v>2506.5003622086374</v>
      </c>
    </row>
    <row r="33" spans="2:5" s="45" customFormat="1" ht="12" customHeight="1">
      <c r="B33" s="46" t="s">
        <v>45</v>
      </c>
      <c r="C33" s="46"/>
      <c r="D33" s="46"/>
      <c r="E33" s="33">
        <f>112.6*2</f>
        <v>225.2</v>
      </c>
    </row>
    <row r="34" spans="2:5" s="45" customFormat="1" ht="12" customHeight="1">
      <c r="B34" s="46" t="s">
        <v>68</v>
      </c>
      <c r="C34" s="46"/>
      <c r="D34" s="46"/>
      <c r="E34" s="35">
        <f>'[2]на июль 15г'!$J$333*2</f>
        <v>1911.3523865643663</v>
      </c>
    </row>
    <row r="35" spans="2:5" s="45" customFormat="1" ht="12" customHeight="1">
      <c r="B35" s="46" t="s">
        <v>63</v>
      </c>
      <c r="C35" s="46"/>
      <c r="D35" s="46"/>
      <c r="E35" s="35">
        <f>2*'[2]на июль 15г'!$J$940</f>
        <v>1093.9824334724249</v>
      </c>
    </row>
    <row r="36" spans="2:5" s="45" customFormat="1" ht="12" customHeight="1">
      <c r="B36" s="46" t="s">
        <v>64</v>
      </c>
      <c r="C36" s="47"/>
      <c r="D36" s="47"/>
      <c r="E36" s="35">
        <f>2*'[2]на июль 15г'!$J$1015</f>
        <v>1692.777050162539</v>
      </c>
    </row>
    <row r="37" spans="2:5" s="45" customFormat="1" ht="14.25" customHeight="1">
      <c r="B37" s="46" t="s">
        <v>65</v>
      </c>
      <c r="C37" s="46"/>
      <c r="D37" s="46"/>
      <c r="E37" s="35">
        <f>50.89*61</f>
        <v>3104.29</v>
      </c>
    </row>
    <row r="38" spans="2:5" s="45" customFormat="1" ht="14.25" customHeight="1">
      <c r="B38" s="46" t="s">
        <v>66</v>
      </c>
      <c r="C38" s="46"/>
      <c r="D38" s="46"/>
      <c r="E38" s="34">
        <f>20*'[1]на июль 15г'!$J$198</f>
        <v>3290.160884950326</v>
      </c>
    </row>
    <row r="39" spans="2:5" s="45" customFormat="1" ht="12" customHeight="1">
      <c r="B39" s="46" t="s">
        <v>34</v>
      </c>
      <c r="C39" s="46"/>
      <c r="D39" s="46"/>
      <c r="E39" s="35">
        <f>2*'[1]на июль 15г'!$J$323</f>
        <v>199.95098965020944</v>
      </c>
    </row>
    <row r="40" spans="2:5" s="45" customFormat="1" ht="12" customHeight="1">
      <c r="B40" s="46" t="s">
        <v>3</v>
      </c>
      <c r="C40" s="46"/>
      <c r="D40" s="46"/>
      <c r="E40" s="35">
        <f>2*'[1]на июль 15г'!$J$264</f>
        <v>141.78864352477166</v>
      </c>
    </row>
    <row r="41" spans="2:5" s="11" customFormat="1" ht="12" customHeight="1">
      <c r="B41" s="46" t="s">
        <v>38</v>
      </c>
      <c r="C41" s="46"/>
      <c r="D41" s="46"/>
      <c r="E41" s="33">
        <v>25057.27</v>
      </c>
    </row>
    <row r="42" spans="2:5" s="19" customFormat="1" ht="12" customHeight="1">
      <c r="B42" s="46" t="s">
        <v>35</v>
      </c>
      <c r="C42" s="46"/>
      <c r="D42" s="46"/>
      <c r="E42" s="35">
        <f>1*('[1]на июль 15г'!$J$677+'[1]на июль 15г'!$J$688)</f>
        <v>1763.394268610918</v>
      </c>
    </row>
    <row r="43" spans="2:5" s="31" customFormat="1" ht="12" customHeight="1">
      <c r="B43" s="46" t="s">
        <v>14</v>
      </c>
      <c r="C43" s="47"/>
      <c r="D43" s="47"/>
      <c r="E43" s="35">
        <f>6*('[1]на июль 15г'!$J$677+'[1]на июль 15г'!$J$699)</f>
        <v>13073.11728831144</v>
      </c>
    </row>
    <row r="44" spans="2:6" s="21" customFormat="1" ht="12" customHeight="1">
      <c r="B44" s="46" t="s">
        <v>6</v>
      </c>
      <c r="C44" s="46"/>
      <c r="D44" s="46"/>
      <c r="E44" s="35">
        <f>6*'[1]на июль 15г'!$J$444</f>
        <v>4107.694928894994</v>
      </c>
      <c r="F44" s="22"/>
    </row>
    <row r="45" spans="2:5" s="20" customFormat="1" ht="12.75" customHeight="1">
      <c r="B45" s="46" t="s">
        <v>42</v>
      </c>
      <c r="C45" s="46"/>
      <c r="D45" s="46"/>
      <c r="E45" s="34">
        <f>2*'[1]на июль 15г'!$J$721</f>
        <v>8972.606118089532</v>
      </c>
    </row>
    <row r="46" spans="2:7" s="43" customFormat="1" ht="15.75" customHeight="1">
      <c r="B46" s="46" t="s">
        <v>41</v>
      </c>
      <c r="C46" s="46"/>
      <c r="D46" s="46"/>
      <c r="E46" s="35">
        <f>5.5*'[1]на июль 15г'!$J$565</f>
        <v>2797.217578840511</v>
      </c>
      <c r="F46" s="42"/>
      <c r="G46" s="41"/>
    </row>
    <row r="47" spans="2:7" s="43" customFormat="1" ht="12" customHeight="1">
      <c r="B47" s="46" t="s">
        <v>40</v>
      </c>
      <c r="C47" s="46"/>
      <c r="D47" s="46"/>
      <c r="E47" s="35">
        <f>5.5*'[1]на июль 15г'!$J$535</f>
        <v>2181.9572714543465</v>
      </c>
      <c r="F47" s="42"/>
      <c r="G47" s="41"/>
    </row>
    <row r="48" spans="2:5" s="23" customFormat="1" ht="14.25" customHeight="1">
      <c r="B48" s="46" t="s">
        <v>5</v>
      </c>
      <c r="C48" s="46"/>
      <c r="D48" s="46"/>
      <c r="E48" s="33">
        <f>635.88+1890.86+1823.57</f>
        <v>4350.3099999999995</v>
      </c>
    </row>
    <row r="49" spans="2:5" s="24" customFormat="1" ht="12" customHeight="1">
      <c r="B49" s="46" t="s">
        <v>46</v>
      </c>
      <c r="C49" s="46"/>
      <c r="D49" s="46"/>
      <c r="E49" s="33">
        <f>3897.17</f>
        <v>3897.17</v>
      </c>
    </row>
    <row r="50" spans="2:5" s="24" customFormat="1" ht="12" customHeight="1">
      <c r="B50" s="46" t="s">
        <v>47</v>
      </c>
      <c r="C50" s="47"/>
      <c r="D50" s="47"/>
      <c r="E50" s="33">
        <v>1403.47</v>
      </c>
    </row>
    <row r="51" spans="2:5" s="24" customFormat="1" ht="14.25" customHeight="1">
      <c r="B51" s="46" t="s">
        <v>13</v>
      </c>
      <c r="C51" s="46"/>
      <c r="D51" s="46"/>
      <c r="E51" s="33">
        <v>478.94</v>
      </c>
    </row>
    <row r="52" spans="2:9" s="20" customFormat="1" ht="12" customHeight="1">
      <c r="B52" s="46" t="s">
        <v>48</v>
      </c>
      <c r="C52" s="46"/>
      <c r="D52" s="46"/>
      <c r="E52" s="33">
        <f>1425.68</f>
        <v>1425.68</v>
      </c>
      <c r="I52" s="12"/>
    </row>
    <row r="53" spans="2:5" s="25" customFormat="1" ht="12" customHeight="1">
      <c r="B53" s="46" t="s">
        <v>49</v>
      </c>
      <c r="C53" s="46"/>
      <c r="D53" s="46"/>
      <c r="E53" s="33">
        <v>5788</v>
      </c>
    </row>
    <row r="54" spans="2:5" s="14" customFormat="1" ht="11.25" customHeight="1">
      <c r="B54" s="46" t="s">
        <v>50</v>
      </c>
      <c r="C54" s="47"/>
      <c r="D54" s="47"/>
      <c r="E54" s="33">
        <f>10.5*1936</f>
        <v>20328</v>
      </c>
    </row>
    <row r="55" spans="2:5" s="30" customFormat="1" ht="12" customHeight="1">
      <c r="B55" s="46" t="s">
        <v>62</v>
      </c>
      <c r="C55" s="46"/>
      <c r="D55" s="46"/>
      <c r="E55" s="34">
        <v>744</v>
      </c>
    </row>
    <row r="56" spans="2:5" s="29" customFormat="1" ht="12" customHeight="1">
      <c r="B56" s="46" t="s">
        <v>58</v>
      </c>
      <c r="C56" s="46"/>
      <c r="D56" s="46"/>
      <c r="E56" s="38">
        <v>509</v>
      </c>
    </row>
    <row r="57" spans="2:5" s="28" customFormat="1" ht="12" customHeight="1">
      <c r="B57" s="46" t="s">
        <v>57</v>
      </c>
      <c r="C57" s="47"/>
      <c r="D57" s="47"/>
      <c r="E57" s="33">
        <v>640.7</v>
      </c>
    </row>
    <row r="58" spans="2:5" ht="12" customHeight="1">
      <c r="B58" s="9"/>
      <c r="C58" s="9"/>
      <c r="D58" s="9"/>
      <c r="E58" s="18">
        <f>SUM(E5:E57)</f>
        <v>1045939.2928259111</v>
      </c>
    </row>
    <row r="59" spans="3:5" ht="12" customHeight="1">
      <c r="C59" s="13" t="s">
        <v>37</v>
      </c>
      <c r="D59" s="50">
        <f>'[3]Лист1'!$B$74</f>
        <v>1118506.8100000003</v>
      </c>
      <c r="E59" s="51"/>
    </row>
    <row r="60" spans="3:5" ht="12" customHeight="1">
      <c r="C60" s="2" t="s">
        <v>4</v>
      </c>
      <c r="D60" s="52">
        <f>'[3]Лист1'!$C$74</f>
        <v>1107574.98</v>
      </c>
      <c r="E60" s="53"/>
    </row>
    <row r="61" spans="3:6" ht="12" customHeight="1">
      <c r="C61" s="13" t="s">
        <v>51</v>
      </c>
      <c r="D61" s="10"/>
      <c r="E61" s="44">
        <f>E58</f>
        <v>1045939.2928259111</v>
      </c>
      <c r="F61" s="8"/>
    </row>
  </sheetData>
  <sheetProtection password="CCF3" sheet="1" objects="1" scenarios="1" selectLockedCells="1" selectUnlockedCells="1"/>
  <mergeCells count="59">
    <mergeCell ref="H3:L3"/>
    <mergeCell ref="B18:D19"/>
    <mergeCell ref="B4:E4"/>
    <mergeCell ref="B32:D32"/>
    <mergeCell ref="B30:D30"/>
    <mergeCell ref="B31:D31"/>
    <mergeCell ref="B28:D28"/>
    <mergeCell ref="B25:D25"/>
    <mergeCell ref="B12:D12"/>
    <mergeCell ref="B53:D53"/>
    <mergeCell ref="B48:D48"/>
    <mergeCell ref="B20:D20"/>
    <mergeCell ref="B27:D27"/>
    <mergeCell ref="A1:E1"/>
    <mergeCell ref="B7:D7"/>
    <mergeCell ref="B8:D8"/>
    <mergeCell ref="E16:E17"/>
    <mergeCell ref="B5:D5"/>
    <mergeCell ref="B26:D26"/>
    <mergeCell ref="B15:D15"/>
    <mergeCell ref="B24:D24"/>
    <mergeCell ref="B16:D17"/>
    <mergeCell ref="B10:D10"/>
    <mergeCell ref="B3:D3"/>
    <mergeCell ref="B45:D45"/>
    <mergeCell ref="B39:D39"/>
    <mergeCell ref="E18:E19"/>
    <mergeCell ref="B14:D14"/>
    <mergeCell ref="B9:D9"/>
    <mergeCell ref="B11:D11"/>
    <mergeCell ref="B44:D44"/>
    <mergeCell ref="B13:D13"/>
    <mergeCell ref="B6:D6"/>
    <mergeCell ref="D59:E59"/>
    <mergeCell ref="D60:E60"/>
    <mergeCell ref="B54:D54"/>
    <mergeCell ref="B41:D41"/>
    <mergeCell ref="B55:D55"/>
    <mergeCell ref="B57:D57"/>
    <mergeCell ref="B56:D56"/>
    <mergeCell ref="B46:D46"/>
    <mergeCell ref="B52:D52"/>
    <mergeCell ref="B21:D21"/>
    <mergeCell ref="B22:D22"/>
    <mergeCell ref="B23:D23"/>
    <mergeCell ref="B42:D42"/>
    <mergeCell ref="B36:D36"/>
    <mergeCell ref="B35:D35"/>
    <mergeCell ref="B40:D40"/>
    <mergeCell ref="B38:D38"/>
    <mergeCell ref="B37:D37"/>
    <mergeCell ref="B34:D34"/>
    <mergeCell ref="B29:D29"/>
    <mergeCell ref="B33:D33"/>
    <mergeCell ref="B43:D43"/>
    <mergeCell ref="B51:D51"/>
    <mergeCell ref="B49:D49"/>
    <mergeCell ref="B50:D50"/>
    <mergeCell ref="B47:D4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2020-03-27T03:14:14Z</dcterms:modified>
  <cp:category/>
  <cp:version/>
  <cp:contentType/>
  <cp:contentStatus/>
</cp:coreProperties>
</file>